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theme/themeOverride1.xml" ContentType="application/vnd.openxmlformats-officedocument.themeOverride+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608"/>
  <workbookPr filterPrivacy="1" codeName="ThisWorkbook" autoCompressPictures="0"/>
  <xr:revisionPtr revIDLastSave="0" documentId="8_{7843C5D8-ACAA-3D4C-A42C-EB6640F01C5E}" xr6:coauthVersionLast="47" xr6:coauthVersionMax="47" xr10:uidLastSave="{00000000-0000-0000-0000-000000000000}"/>
  <workbookProtection workbookAlgorithmName="SHA-512" workbookHashValue="A8UPsCK7mviQSmwYqM8mGTkA2trv8EtNi6Lh+Ptl61eHMoEfvVFtsqXdx3vql6ESV+DxQa+r3eoYcgD4/LLGbA==" workbookSaltValue="9NMvaXIYTCSg1i9aUT0KlQ==" workbookSpinCount="100000" lockStructure="1"/>
  <bookViews>
    <workbookView xWindow="1000" yWindow="760" windowWidth="27800" windowHeight="17500" tabRatio="842" activeTab="1" xr2:uid="{00000000-000D-0000-FFFF-FFFF00000000}"/>
  </bookViews>
  <sheets>
    <sheet name="Deckblatt" sheetId="16" r:id="rId1"/>
    <sheet name="Cockpit" sheetId="9" r:id="rId2"/>
    <sheet name="Bankgespräch" sheetId="15" r:id="rId3"/>
    <sheet name="Sanierungsplaner" sheetId="51" r:id="rId4"/>
    <sheet name="Einheiten-Planer" sheetId="55" r:id="rId5"/>
    <sheet name="Konfiguration" sheetId="14" r:id="rId6"/>
  </sheets>
  <definedNames>
    <definedName name="_xlnm._FilterDatabase" localSheetId="3" hidden="1">Sanierungsplaner!$A$6:$A$241</definedName>
    <definedName name="_xlnm.Print_Area" localSheetId="2">Bankgespräch!$B$6:$K$56</definedName>
    <definedName name="_xlnm.Print_Area" localSheetId="1">Cockpit!$B$6:$Q$39</definedName>
    <definedName name="_xlnm.Print_Area" localSheetId="0">Deckblatt!$B$6:$M$43</definedName>
    <definedName name="_xlnm.Print_Area" localSheetId="5">Konfiguration!$A$5:$F$12</definedName>
    <definedName name="_xlnm.Print_Area" localSheetId="3">Sanierungsplaner!$A$6:$M$240</definedName>
  </definedNames>
  <calcPr calcId="191029" fullPrecision="0"/>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E31" i="9" l="1"/>
  <c r="E27" i="9"/>
  <c r="O26" i="55"/>
  <c r="T20" i="55"/>
  <c r="T21" i="55"/>
  <c r="T22" i="55"/>
  <c r="T23" i="55"/>
  <c r="T24" i="55"/>
  <c r="T25" i="55"/>
  <c r="T27" i="55"/>
  <c r="T28" i="55"/>
  <c r="T29" i="55"/>
  <c r="T30" i="55"/>
  <c r="T31" i="55"/>
  <c r="T32" i="55"/>
  <c r="T33" i="55"/>
  <c r="T34" i="55"/>
  <c r="T35" i="55"/>
  <c r="T36" i="55"/>
  <c r="T37" i="55"/>
  <c r="T38" i="55"/>
  <c r="T39" i="55"/>
  <c r="T40" i="55"/>
  <c r="T41" i="55"/>
  <c r="T42" i="55"/>
  <c r="T43" i="55"/>
  <c r="T44" i="55"/>
  <c r="T45" i="55"/>
  <c r="T46" i="55"/>
  <c r="T47" i="55"/>
  <c r="T48" i="55"/>
  <c r="T49" i="55"/>
  <c r="Q20" i="55"/>
  <c r="Q21" i="55"/>
  <c r="Q22" i="55"/>
  <c r="Q23" i="55"/>
  <c r="Q24" i="55"/>
  <c r="Q25" i="55"/>
  <c r="Q28" i="55"/>
  <c r="Q29" i="55"/>
  <c r="Q30" i="55"/>
  <c r="Q31" i="55"/>
  <c r="Q32" i="55"/>
  <c r="Q33" i="55"/>
  <c r="Q34" i="55"/>
  <c r="Q35" i="55"/>
  <c r="Q36" i="55"/>
  <c r="Q37" i="55"/>
  <c r="Q38" i="55"/>
  <c r="Q39" i="55"/>
  <c r="Q40" i="55"/>
  <c r="Q41" i="55"/>
  <c r="Q42" i="55"/>
  <c r="Q43" i="55"/>
  <c r="Q44" i="55"/>
  <c r="Q45" i="55"/>
  <c r="Q46" i="55"/>
  <c r="Q47" i="55"/>
  <c r="Q48" i="55"/>
  <c r="Q49" i="55"/>
  <c r="Q27" i="55"/>
  <c r="Q26" i="55"/>
  <c r="T26" i="55"/>
  <c r="G19" i="55"/>
  <c r="H36" i="9"/>
  <c r="H37" i="9"/>
  <c r="H33" i="9"/>
  <c r="H26" i="9"/>
  <c r="H19" i="9"/>
  <c r="H13" i="9"/>
  <c r="K19" i="9"/>
  <c r="K20" i="9" s="1"/>
  <c r="H28" i="9"/>
  <c r="Q31" i="9"/>
  <c r="Q15" i="9"/>
  <c r="D32" i="9"/>
  <c r="F19" i="55"/>
  <c r="D18" i="9" s="1"/>
  <c r="K19" i="55"/>
  <c r="D20" i="9"/>
  <c r="H21" i="9"/>
  <c r="E49" i="15"/>
  <c r="E48" i="15"/>
  <c r="D34" i="15"/>
  <c r="I222" i="51"/>
  <c r="I220" i="51" s="1"/>
  <c r="I223" i="51"/>
  <c r="I224" i="51"/>
  <c r="I225" i="51"/>
  <c r="I226" i="51"/>
  <c r="I227" i="51"/>
  <c r="I228" i="51"/>
  <c r="I229" i="51"/>
  <c r="A229" i="51" s="1"/>
  <c r="I230" i="51"/>
  <c r="A230" i="51" s="1"/>
  <c r="I231" i="51"/>
  <c r="A231" i="51" s="1"/>
  <c r="I232" i="51"/>
  <c r="I233" i="51"/>
  <c r="I234" i="51"/>
  <c r="I235" i="51"/>
  <c r="I221" i="51"/>
  <c r="H222" i="51"/>
  <c r="H223" i="51"/>
  <c r="H224" i="51"/>
  <c r="H225" i="51"/>
  <c r="H226" i="51"/>
  <c r="H227" i="51"/>
  <c r="H228" i="51"/>
  <c r="H229" i="51"/>
  <c r="H230" i="51"/>
  <c r="H231" i="51"/>
  <c r="H232" i="51"/>
  <c r="H233" i="51"/>
  <c r="H234" i="51"/>
  <c r="H235" i="51"/>
  <c r="H221" i="51"/>
  <c r="H220" i="51" s="1"/>
  <c r="J221" i="51"/>
  <c r="J222" i="51"/>
  <c r="I205" i="51"/>
  <c r="I206" i="51"/>
  <c r="I207" i="51"/>
  <c r="A207" i="51" s="1"/>
  <c r="I208" i="51"/>
  <c r="I209" i="51"/>
  <c r="I210" i="51"/>
  <c r="I211" i="51"/>
  <c r="I212" i="51"/>
  <c r="I213" i="51"/>
  <c r="I214" i="51"/>
  <c r="A214" i="51" s="1"/>
  <c r="I215" i="51"/>
  <c r="I216" i="51"/>
  <c r="I217" i="51"/>
  <c r="I218" i="51"/>
  <c r="H205" i="51"/>
  <c r="H206" i="51"/>
  <c r="H207" i="51"/>
  <c r="H208" i="51"/>
  <c r="H209" i="51"/>
  <c r="H210" i="51"/>
  <c r="H211" i="51"/>
  <c r="H212" i="51"/>
  <c r="H213" i="51"/>
  <c r="H214" i="51"/>
  <c r="H215" i="51"/>
  <c r="H216" i="51"/>
  <c r="H217" i="51"/>
  <c r="H218" i="51"/>
  <c r="I204" i="51"/>
  <c r="H204" i="51"/>
  <c r="J204" i="51"/>
  <c r="J205" i="51"/>
  <c r="I188" i="51"/>
  <c r="I189" i="51"/>
  <c r="A189" i="51" s="1"/>
  <c r="I190" i="51"/>
  <c r="I191" i="51"/>
  <c r="I192" i="51"/>
  <c r="I193" i="51"/>
  <c r="I194" i="51"/>
  <c r="I195" i="51"/>
  <c r="I196" i="51"/>
  <c r="I197" i="51"/>
  <c r="I198" i="51"/>
  <c r="I199" i="51"/>
  <c r="I200" i="51"/>
  <c r="I201" i="51"/>
  <c r="H188" i="51"/>
  <c r="H189" i="51"/>
  <c r="H190" i="51"/>
  <c r="H191" i="51"/>
  <c r="H192" i="51"/>
  <c r="H193" i="51"/>
  <c r="H194" i="51"/>
  <c r="H195" i="51"/>
  <c r="H196" i="51"/>
  <c r="H197" i="51"/>
  <c r="H198" i="51"/>
  <c r="H199" i="51"/>
  <c r="H200" i="51"/>
  <c r="H201" i="51"/>
  <c r="I187" i="51"/>
  <c r="H187" i="51"/>
  <c r="J187" i="51"/>
  <c r="J188" i="51"/>
  <c r="I171" i="51"/>
  <c r="I172" i="51"/>
  <c r="A172" i="51" s="1"/>
  <c r="I173" i="51"/>
  <c r="A173" i="51" s="1"/>
  <c r="I174" i="51"/>
  <c r="I175" i="51"/>
  <c r="I176" i="51"/>
  <c r="I177" i="51"/>
  <c r="I178" i="51"/>
  <c r="I179" i="51"/>
  <c r="I180" i="51"/>
  <c r="I181" i="51"/>
  <c r="I182" i="51"/>
  <c r="I183" i="51"/>
  <c r="I184" i="51"/>
  <c r="H171" i="51"/>
  <c r="H172" i="51"/>
  <c r="H173" i="51"/>
  <c r="H174" i="51"/>
  <c r="H175" i="51"/>
  <c r="H176" i="51"/>
  <c r="H177" i="51"/>
  <c r="H178" i="51"/>
  <c r="H179" i="51"/>
  <c r="H180" i="51"/>
  <c r="H181" i="51"/>
  <c r="H182" i="51"/>
  <c r="H183" i="51"/>
  <c r="H184" i="51"/>
  <c r="I170" i="51"/>
  <c r="H170" i="51"/>
  <c r="J170" i="51"/>
  <c r="J171" i="51"/>
  <c r="I154" i="51"/>
  <c r="I155" i="51"/>
  <c r="I156" i="51"/>
  <c r="I157" i="51"/>
  <c r="I158" i="51"/>
  <c r="A158" i="51" s="1"/>
  <c r="I159" i="51"/>
  <c r="I160" i="51"/>
  <c r="I161" i="51"/>
  <c r="I162" i="51"/>
  <c r="I163" i="51"/>
  <c r="I164" i="51"/>
  <c r="I165" i="51"/>
  <c r="I166" i="51"/>
  <c r="A166" i="51" s="1"/>
  <c r="I167" i="51"/>
  <c r="A167" i="51" s="1"/>
  <c r="H154" i="51"/>
  <c r="H155" i="51"/>
  <c r="H156" i="51"/>
  <c r="H157" i="51"/>
  <c r="H158" i="51"/>
  <c r="H159" i="51"/>
  <c r="H160" i="51"/>
  <c r="H161" i="51"/>
  <c r="H162" i="51"/>
  <c r="H163" i="51"/>
  <c r="H164" i="51"/>
  <c r="H165" i="51"/>
  <c r="H166" i="51"/>
  <c r="H167" i="51"/>
  <c r="I153" i="51"/>
  <c r="H153" i="51"/>
  <c r="J153" i="51"/>
  <c r="A153" i="51" s="1"/>
  <c r="J154" i="51"/>
  <c r="I137" i="51"/>
  <c r="I138" i="51"/>
  <c r="I139" i="51"/>
  <c r="I140" i="51"/>
  <c r="A140" i="51" s="1"/>
  <c r="I141" i="51"/>
  <c r="A141" i="51" s="1"/>
  <c r="I142" i="51"/>
  <c r="I143" i="51"/>
  <c r="I144" i="51"/>
  <c r="I145" i="51"/>
  <c r="I146" i="51"/>
  <c r="I147" i="51"/>
  <c r="I148" i="51"/>
  <c r="I149" i="51"/>
  <c r="I150" i="51"/>
  <c r="A150" i="51" s="1"/>
  <c r="H137" i="51"/>
  <c r="H138" i="51"/>
  <c r="H139" i="51"/>
  <c r="H140" i="51"/>
  <c r="H141" i="51"/>
  <c r="H142" i="51"/>
  <c r="H143" i="51"/>
  <c r="H144" i="51"/>
  <c r="H145" i="51"/>
  <c r="H146" i="51"/>
  <c r="H147" i="51"/>
  <c r="H148" i="51"/>
  <c r="H149" i="51"/>
  <c r="H150" i="51"/>
  <c r="I136" i="51"/>
  <c r="H136" i="51"/>
  <c r="J136" i="51"/>
  <c r="J137" i="51"/>
  <c r="I120" i="51"/>
  <c r="I121" i="51"/>
  <c r="I122" i="51"/>
  <c r="I123" i="51"/>
  <c r="I124" i="51"/>
  <c r="I125" i="51"/>
  <c r="A125" i="51" s="1"/>
  <c r="I126" i="51"/>
  <c r="I127" i="51"/>
  <c r="I128" i="51"/>
  <c r="I129" i="51"/>
  <c r="I130" i="51"/>
  <c r="I131" i="51"/>
  <c r="I132" i="51"/>
  <c r="I133" i="51"/>
  <c r="H120" i="51"/>
  <c r="H121" i="51"/>
  <c r="H122" i="51"/>
  <c r="H123" i="51"/>
  <c r="H124" i="51"/>
  <c r="H125" i="51"/>
  <c r="H126" i="51"/>
  <c r="H127" i="51"/>
  <c r="H128" i="51"/>
  <c r="H129" i="51"/>
  <c r="H130" i="51"/>
  <c r="H131" i="51"/>
  <c r="H132" i="51"/>
  <c r="H133" i="51"/>
  <c r="I119" i="51"/>
  <c r="H119" i="51"/>
  <c r="H118" i="51" s="1"/>
  <c r="J119" i="51"/>
  <c r="J120" i="51"/>
  <c r="I103" i="51"/>
  <c r="I104" i="51"/>
  <c r="I105" i="51"/>
  <c r="I106" i="51"/>
  <c r="I107" i="51"/>
  <c r="I108" i="51"/>
  <c r="A108" i="51" s="1"/>
  <c r="I109" i="51"/>
  <c r="I110" i="51"/>
  <c r="I111" i="51"/>
  <c r="I112" i="51"/>
  <c r="I113" i="51"/>
  <c r="I114" i="51"/>
  <c r="I115" i="51"/>
  <c r="I116" i="51"/>
  <c r="H103" i="51"/>
  <c r="H104" i="51"/>
  <c r="H105" i="51"/>
  <c r="H106" i="51"/>
  <c r="H107" i="51"/>
  <c r="H108" i="51"/>
  <c r="H109" i="51"/>
  <c r="H110" i="51"/>
  <c r="H111" i="51"/>
  <c r="H112" i="51"/>
  <c r="H113" i="51"/>
  <c r="H114" i="51"/>
  <c r="H115" i="51"/>
  <c r="H116" i="51"/>
  <c r="I102" i="51"/>
  <c r="A102" i="51" s="1"/>
  <c r="H102" i="51"/>
  <c r="J102" i="51"/>
  <c r="J103" i="51"/>
  <c r="I86" i="51"/>
  <c r="I87" i="51"/>
  <c r="I88" i="51"/>
  <c r="I89" i="51"/>
  <c r="I90" i="51"/>
  <c r="I91" i="51"/>
  <c r="I92" i="51"/>
  <c r="I93" i="51"/>
  <c r="A93" i="51" s="1"/>
  <c r="I94" i="51"/>
  <c r="I95" i="51"/>
  <c r="A95" i="51" s="1"/>
  <c r="I96" i="51"/>
  <c r="I97" i="51"/>
  <c r="I98" i="51"/>
  <c r="I99" i="51"/>
  <c r="H86" i="51"/>
  <c r="H87" i="51"/>
  <c r="H88" i="51"/>
  <c r="H89" i="51"/>
  <c r="H90" i="51"/>
  <c r="H91" i="51"/>
  <c r="H92" i="51"/>
  <c r="H93" i="51"/>
  <c r="H94" i="51"/>
  <c r="H95" i="51"/>
  <c r="H96" i="51"/>
  <c r="H97" i="51"/>
  <c r="H98" i="51"/>
  <c r="H99" i="51"/>
  <c r="I85" i="51"/>
  <c r="H85" i="51"/>
  <c r="J85" i="51"/>
  <c r="J86" i="51"/>
  <c r="I69" i="51"/>
  <c r="I70" i="51"/>
  <c r="I71" i="51"/>
  <c r="I72" i="51"/>
  <c r="I73" i="51"/>
  <c r="I74" i="51"/>
  <c r="I75" i="51"/>
  <c r="I76" i="51"/>
  <c r="I77" i="51"/>
  <c r="I78" i="51"/>
  <c r="I79" i="51"/>
  <c r="I80" i="51"/>
  <c r="I81" i="51"/>
  <c r="I82" i="51"/>
  <c r="H69" i="51"/>
  <c r="H70" i="51"/>
  <c r="H71" i="51"/>
  <c r="H72" i="51"/>
  <c r="H73" i="51"/>
  <c r="H74" i="51"/>
  <c r="H75" i="51"/>
  <c r="H76" i="51"/>
  <c r="H77" i="51"/>
  <c r="H78" i="51"/>
  <c r="H79" i="51"/>
  <c r="H80" i="51"/>
  <c r="H81" i="51"/>
  <c r="H82" i="51"/>
  <c r="I68" i="51"/>
  <c r="A68" i="51" s="1"/>
  <c r="H68" i="51"/>
  <c r="J68" i="51"/>
  <c r="J69" i="51"/>
  <c r="J52" i="51"/>
  <c r="J53" i="51"/>
  <c r="J54" i="51"/>
  <c r="J55" i="51"/>
  <c r="J56" i="51"/>
  <c r="J57" i="51"/>
  <c r="J58" i="51"/>
  <c r="J59" i="51"/>
  <c r="J60" i="51"/>
  <c r="J61" i="51"/>
  <c r="J62" i="51"/>
  <c r="J63" i="51"/>
  <c r="J64" i="51"/>
  <c r="J65" i="51"/>
  <c r="I52" i="51"/>
  <c r="I53" i="51"/>
  <c r="I54" i="51"/>
  <c r="I55" i="51"/>
  <c r="I56" i="51"/>
  <c r="A56" i="51" s="1"/>
  <c r="I57" i="51"/>
  <c r="A57" i="51" s="1"/>
  <c r="I58" i="51"/>
  <c r="A58" i="51" s="1"/>
  <c r="I59" i="51"/>
  <c r="A59" i="51" s="1"/>
  <c r="I60" i="51"/>
  <c r="I61" i="51"/>
  <c r="I62" i="51"/>
  <c r="I63" i="51"/>
  <c r="I64" i="51"/>
  <c r="I65" i="51"/>
  <c r="H52" i="51"/>
  <c r="H53" i="51"/>
  <c r="H54" i="51"/>
  <c r="H55" i="51"/>
  <c r="H56" i="51"/>
  <c r="H57" i="51"/>
  <c r="H58" i="51"/>
  <c r="H59" i="51"/>
  <c r="H60" i="51"/>
  <c r="H61" i="51"/>
  <c r="H62" i="51"/>
  <c r="H63" i="51"/>
  <c r="H64" i="51"/>
  <c r="H65" i="51"/>
  <c r="J51" i="51"/>
  <c r="J50" i="51" s="1"/>
  <c r="I51" i="51"/>
  <c r="A51" i="51" s="1"/>
  <c r="H51" i="51"/>
  <c r="O25" i="55"/>
  <c r="R25" i="55" s="1"/>
  <c r="O21" i="55"/>
  <c r="V21" i="55" s="1"/>
  <c r="O22" i="55"/>
  <c r="R22" i="55" s="1"/>
  <c r="O23" i="55"/>
  <c r="R23" i="55"/>
  <c r="O24" i="55"/>
  <c r="V24" i="55" s="1"/>
  <c r="R26" i="55"/>
  <c r="O27" i="55"/>
  <c r="V27" i="55" s="1"/>
  <c r="O28" i="55"/>
  <c r="R28" i="55" s="1"/>
  <c r="O29" i="55"/>
  <c r="R29" i="55" s="1"/>
  <c r="O30" i="55"/>
  <c r="V30" i="55" s="1"/>
  <c r="O31" i="55"/>
  <c r="V31" i="55" s="1"/>
  <c r="O32" i="55"/>
  <c r="R32" i="55" s="1"/>
  <c r="O33" i="55"/>
  <c r="R33" i="55"/>
  <c r="O34" i="55"/>
  <c r="V34" i="55" s="1"/>
  <c r="R34" i="55"/>
  <c r="O35" i="55"/>
  <c r="R35" i="55" s="1"/>
  <c r="O36" i="55"/>
  <c r="R36" i="55" s="1"/>
  <c r="O37" i="55"/>
  <c r="R37" i="55"/>
  <c r="O38" i="55"/>
  <c r="V38" i="55" s="1"/>
  <c r="O39" i="55"/>
  <c r="R39" i="55" s="1"/>
  <c r="O40" i="55"/>
  <c r="R40" i="55" s="1"/>
  <c r="O41" i="55"/>
  <c r="V41" i="55" s="1"/>
  <c r="R41" i="55"/>
  <c r="O42" i="55"/>
  <c r="V42" i="55" s="1"/>
  <c r="O43" i="55"/>
  <c r="R43" i="55" s="1"/>
  <c r="O44" i="55"/>
  <c r="R44" i="55" s="1"/>
  <c r="O45" i="55"/>
  <c r="R45" i="55" s="1"/>
  <c r="O46" i="55"/>
  <c r="V46" i="55" s="1"/>
  <c r="R46" i="55"/>
  <c r="O47" i="55"/>
  <c r="R47" i="55" s="1"/>
  <c r="O48" i="55"/>
  <c r="R48" i="55" s="1"/>
  <c r="O49" i="55"/>
  <c r="V49" i="55" s="1"/>
  <c r="R49" i="55"/>
  <c r="O20" i="55"/>
  <c r="R20" i="55" s="1"/>
  <c r="V26" i="55"/>
  <c r="V45" i="55"/>
  <c r="V37" i="55"/>
  <c r="V44" i="55"/>
  <c r="V33" i="55"/>
  <c r="V43" i="55"/>
  <c r="V22" i="55"/>
  <c r="V40" i="55"/>
  <c r="V32" i="55"/>
  <c r="V47" i="55"/>
  <c r="V23" i="55"/>
  <c r="K10" i="9"/>
  <c r="Q30" i="9"/>
  <c r="Q14" i="9"/>
  <c r="I51" i="15" s="1"/>
  <c r="E19" i="55"/>
  <c r="D17" i="9" s="1"/>
  <c r="E30" i="9"/>
  <c r="E29" i="9"/>
  <c r="E28" i="9"/>
  <c r="N29" i="9"/>
  <c r="Q9" i="9"/>
  <c r="J30" i="15" s="1"/>
  <c r="E35" i="9"/>
  <c r="I17" i="51"/>
  <c r="J17" i="51"/>
  <c r="I18" i="51"/>
  <c r="J18" i="51"/>
  <c r="I19" i="51"/>
  <c r="A19" i="51" s="1"/>
  <c r="J19" i="51"/>
  <c r="I20" i="51"/>
  <c r="J20" i="51"/>
  <c r="I21" i="51"/>
  <c r="J21" i="51"/>
  <c r="I22" i="51"/>
  <c r="A22" i="51" s="1"/>
  <c r="J22" i="51"/>
  <c r="I23" i="51"/>
  <c r="A23" i="51" s="1"/>
  <c r="J23" i="51"/>
  <c r="I24" i="51"/>
  <c r="J24" i="51"/>
  <c r="I25" i="51"/>
  <c r="J25" i="51"/>
  <c r="I26" i="51"/>
  <c r="J26" i="51"/>
  <c r="I27" i="51"/>
  <c r="J27" i="51"/>
  <c r="I28" i="51"/>
  <c r="A28" i="51" s="1"/>
  <c r="J28" i="51"/>
  <c r="I29" i="51"/>
  <c r="J29" i="51"/>
  <c r="I30" i="51"/>
  <c r="A30" i="51" s="1"/>
  <c r="J30" i="51"/>
  <c r="I31" i="51"/>
  <c r="J31" i="51"/>
  <c r="A31" i="51" s="1"/>
  <c r="J224" i="51"/>
  <c r="A224" i="51"/>
  <c r="J225" i="51"/>
  <c r="A225" i="51" s="1"/>
  <c r="J226" i="51"/>
  <c r="A226" i="51" s="1"/>
  <c r="J227" i="51"/>
  <c r="A227" i="51" s="1"/>
  <c r="J228" i="51"/>
  <c r="A228" i="51"/>
  <c r="J229" i="51"/>
  <c r="J230" i="51"/>
  <c r="J231" i="51"/>
  <c r="J232" i="51"/>
  <c r="A232" i="51"/>
  <c r="J233" i="51"/>
  <c r="A233" i="51" s="1"/>
  <c r="J234" i="51"/>
  <c r="A234" i="51" s="1"/>
  <c r="J235" i="51"/>
  <c r="A235" i="51" s="1"/>
  <c r="J223" i="51"/>
  <c r="A223" i="51" s="1"/>
  <c r="J207" i="51"/>
  <c r="J208" i="51"/>
  <c r="A208" i="51" s="1"/>
  <c r="J209" i="51"/>
  <c r="A209" i="51" s="1"/>
  <c r="J210" i="51"/>
  <c r="A210" i="51"/>
  <c r="J211" i="51"/>
  <c r="J212" i="51"/>
  <c r="J213" i="51"/>
  <c r="J214" i="51"/>
  <c r="J215" i="51"/>
  <c r="A215" i="51"/>
  <c r="J216" i="51"/>
  <c r="J217" i="51"/>
  <c r="J218" i="51"/>
  <c r="A218" i="51"/>
  <c r="J206" i="51"/>
  <c r="A206" i="51"/>
  <c r="J190" i="51"/>
  <c r="J191" i="51"/>
  <c r="A191" i="51" s="1"/>
  <c r="J192" i="51"/>
  <c r="A192" i="51" s="1"/>
  <c r="J193" i="51"/>
  <c r="A193" i="51"/>
  <c r="J194" i="51"/>
  <c r="A194" i="51"/>
  <c r="J195" i="51"/>
  <c r="J196" i="51"/>
  <c r="J197" i="51"/>
  <c r="J198" i="51"/>
  <c r="A198" i="51" s="1"/>
  <c r="J199" i="51"/>
  <c r="J200" i="51"/>
  <c r="J201" i="51"/>
  <c r="J189" i="51"/>
  <c r="J173" i="51"/>
  <c r="J174" i="51"/>
  <c r="A174" i="51" s="1"/>
  <c r="J175" i="51"/>
  <c r="A175" i="51" s="1"/>
  <c r="J176" i="51"/>
  <c r="A176" i="51" s="1"/>
  <c r="J177" i="51"/>
  <c r="A177" i="51" s="1"/>
  <c r="J178" i="51"/>
  <c r="J179" i="51"/>
  <c r="J180" i="51"/>
  <c r="A180" i="51"/>
  <c r="J181" i="51"/>
  <c r="A181" i="51"/>
  <c r="J182" i="51"/>
  <c r="A182" i="51" s="1"/>
  <c r="J183" i="51"/>
  <c r="A183" i="51" s="1"/>
  <c r="J184" i="51"/>
  <c r="J172" i="51"/>
  <c r="J156" i="51"/>
  <c r="A156" i="51" s="1"/>
  <c r="J157" i="51"/>
  <c r="A157" i="51" s="1"/>
  <c r="J158" i="51"/>
  <c r="J159" i="51"/>
  <c r="A159" i="51"/>
  <c r="J160" i="51"/>
  <c r="A160" i="51" s="1"/>
  <c r="J161" i="51"/>
  <c r="J162" i="51"/>
  <c r="J163" i="51"/>
  <c r="A163" i="51" s="1"/>
  <c r="J164" i="51"/>
  <c r="A164" i="51" s="1"/>
  <c r="J165" i="51"/>
  <c r="A165" i="51" s="1"/>
  <c r="J166" i="51"/>
  <c r="J167" i="51"/>
  <c r="J155" i="51"/>
  <c r="A155" i="51" s="1"/>
  <c r="J139" i="51"/>
  <c r="J140" i="51"/>
  <c r="J141" i="51"/>
  <c r="J142" i="51"/>
  <c r="A142" i="51" s="1"/>
  <c r="J143" i="51"/>
  <c r="A143" i="51" s="1"/>
  <c r="J144" i="51"/>
  <c r="J145" i="51"/>
  <c r="J146" i="51"/>
  <c r="A146" i="51"/>
  <c r="J147" i="51"/>
  <c r="A147" i="51" s="1"/>
  <c r="J148" i="51"/>
  <c r="A148" i="51" s="1"/>
  <c r="J149" i="51"/>
  <c r="A149" i="51" s="1"/>
  <c r="J150" i="51"/>
  <c r="J138" i="51"/>
  <c r="A138" i="51" s="1"/>
  <c r="J122" i="51"/>
  <c r="A122" i="51" s="1"/>
  <c r="J123" i="51"/>
  <c r="J124" i="51"/>
  <c r="J125" i="51"/>
  <c r="J126" i="51"/>
  <c r="A126" i="51"/>
  <c r="J127" i="51"/>
  <c r="J128" i="51"/>
  <c r="J129" i="51"/>
  <c r="J130" i="51"/>
  <c r="A130" i="51"/>
  <c r="J131" i="51"/>
  <c r="A131" i="51" s="1"/>
  <c r="J132" i="51"/>
  <c r="A132" i="51" s="1"/>
  <c r="J133" i="51"/>
  <c r="A133" i="51"/>
  <c r="J121" i="51"/>
  <c r="J118" i="51" s="1"/>
  <c r="A121" i="51"/>
  <c r="J105" i="51"/>
  <c r="A105" i="51" s="1"/>
  <c r="J106" i="51"/>
  <c r="A106" i="51" s="1"/>
  <c r="J107" i="51"/>
  <c r="A107" i="51"/>
  <c r="J108" i="51"/>
  <c r="J109" i="51"/>
  <c r="J110" i="51"/>
  <c r="J111" i="51"/>
  <c r="J112" i="51"/>
  <c r="J113" i="51"/>
  <c r="A113" i="51" s="1"/>
  <c r="J114" i="51"/>
  <c r="A114" i="51" s="1"/>
  <c r="J115" i="51"/>
  <c r="A115" i="51" s="1"/>
  <c r="J116" i="51"/>
  <c r="A116" i="51"/>
  <c r="J104" i="51"/>
  <c r="A104" i="51"/>
  <c r="J88" i="51"/>
  <c r="A88" i="51" s="1"/>
  <c r="J89" i="51"/>
  <c r="A89" i="51" s="1"/>
  <c r="J90" i="51"/>
  <c r="A90" i="51"/>
  <c r="J91" i="51"/>
  <c r="A91" i="51" s="1"/>
  <c r="J92" i="51"/>
  <c r="J93" i="51"/>
  <c r="J94" i="51"/>
  <c r="J95" i="51"/>
  <c r="J96" i="51"/>
  <c r="A96" i="51" s="1"/>
  <c r="J97" i="51"/>
  <c r="A97" i="51" s="1"/>
  <c r="J98" i="51"/>
  <c r="A98" i="51" s="1"/>
  <c r="J99" i="51"/>
  <c r="A99" i="51" s="1"/>
  <c r="J87" i="51"/>
  <c r="A87" i="51" s="1"/>
  <c r="J71" i="51"/>
  <c r="A71" i="51" s="1"/>
  <c r="J72" i="51"/>
  <c r="A72" i="51" s="1"/>
  <c r="J73" i="51"/>
  <c r="A73" i="51" s="1"/>
  <c r="J74" i="51"/>
  <c r="A74" i="51"/>
  <c r="J75" i="51"/>
  <c r="A75" i="51" s="1"/>
  <c r="J76" i="51"/>
  <c r="J77" i="51"/>
  <c r="J78" i="51"/>
  <c r="A78" i="51" s="1"/>
  <c r="J79" i="51"/>
  <c r="A79" i="51"/>
  <c r="J80" i="51"/>
  <c r="A80" i="51" s="1"/>
  <c r="J81" i="51"/>
  <c r="J82" i="51"/>
  <c r="A82" i="51"/>
  <c r="J70" i="51"/>
  <c r="A70" i="51"/>
  <c r="A55" i="51"/>
  <c r="A65" i="51"/>
  <c r="A53" i="51"/>
  <c r="J48" i="51"/>
  <c r="J37" i="51"/>
  <c r="J38" i="51"/>
  <c r="J39" i="51"/>
  <c r="J40" i="51"/>
  <c r="J41" i="51"/>
  <c r="J42" i="51"/>
  <c r="J43" i="51"/>
  <c r="A43" i="51" s="1"/>
  <c r="J44" i="51"/>
  <c r="A44" i="51" s="1"/>
  <c r="J45" i="51"/>
  <c r="J46" i="51"/>
  <c r="J47" i="51"/>
  <c r="J36" i="51"/>
  <c r="J34" i="51"/>
  <c r="J35" i="51"/>
  <c r="H48" i="51"/>
  <c r="I48" i="51"/>
  <c r="H47" i="51"/>
  <c r="I47" i="51"/>
  <c r="A47" i="51" s="1"/>
  <c r="H46" i="51"/>
  <c r="I46" i="51"/>
  <c r="H45" i="51"/>
  <c r="I45" i="51"/>
  <c r="A45" i="51" s="1"/>
  <c r="H44" i="51"/>
  <c r="I44" i="51"/>
  <c r="H43" i="51"/>
  <c r="I43" i="51"/>
  <c r="H42" i="51"/>
  <c r="I42" i="51"/>
  <c r="H41" i="51"/>
  <c r="I41" i="51"/>
  <c r="A41" i="51" s="1"/>
  <c r="H40" i="51"/>
  <c r="I40" i="51"/>
  <c r="H39" i="51"/>
  <c r="I39" i="51"/>
  <c r="A39" i="51" s="1"/>
  <c r="H38" i="51"/>
  <c r="I38" i="51"/>
  <c r="H37" i="51"/>
  <c r="I37" i="51"/>
  <c r="H36" i="51"/>
  <c r="I36" i="51"/>
  <c r="A36" i="51" s="1"/>
  <c r="I35" i="51"/>
  <c r="A35" i="51" s="1"/>
  <c r="H35" i="51"/>
  <c r="I34" i="51"/>
  <c r="H34" i="51"/>
  <c r="H17" i="51"/>
  <c r="H16" i="51" s="1"/>
  <c r="H18" i="51"/>
  <c r="H19" i="51"/>
  <c r="H20" i="51"/>
  <c r="H21" i="51"/>
  <c r="H22" i="51"/>
  <c r="H23" i="51"/>
  <c r="H24" i="51"/>
  <c r="H25" i="51"/>
  <c r="H26" i="51"/>
  <c r="H27" i="51"/>
  <c r="H28" i="51"/>
  <c r="H29" i="51"/>
  <c r="H30" i="51"/>
  <c r="H31" i="51"/>
  <c r="A221" i="51"/>
  <c r="A211" i="51"/>
  <c r="A205" i="51"/>
  <c r="A204" i="51"/>
  <c r="A187" i="51"/>
  <c r="A184" i="51"/>
  <c r="A171" i="51"/>
  <c r="A170" i="51"/>
  <c r="A137" i="51"/>
  <c r="A136" i="51"/>
  <c r="A123" i="51"/>
  <c r="A103" i="51"/>
  <c r="A64" i="51"/>
  <c r="A62" i="51"/>
  <c r="G31" i="15"/>
  <c r="I8" i="15"/>
  <c r="F11" i="14"/>
  <c r="E32" i="9"/>
  <c r="D35" i="15" s="1"/>
  <c r="A26" i="51"/>
  <c r="A18" i="51"/>
  <c r="J36" i="15"/>
  <c r="I52" i="15"/>
  <c r="E47" i="15"/>
  <c r="D36" i="15"/>
  <c r="A34" i="51"/>
  <c r="A29" i="51"/>
  <c r="A25" i="51"/>
  <c r="A21" i="51"/>
  <c r="T19" i="55"/>
  <c r="S19" i="55" s="1"/>
  <c r="M19" i="55"/>
  <c r="K9" i="9" s="1"/>
  <c r="K11" i="9" s="1"/>
  <c r="G30" i="15"/>
  <c r="H9" i="9"/>
  <c r="G34" i="15" s="1"/>
  <c r="C8" i="15"/>
  <c r="A17" i="51"/>
  <c r="P19" i="55"/>
  <c r="Q10" i="9" l="1"/>
  <c r="H101" i="51"/>
  <c r="I152" i="51"/>
  <c r="A197" i="51"/>
  <c r="J203" i="51"/>
  <c r="A213" i="51"/>
  <c r="E38" i="9"/>
  <c r="H10" i="9" s="1"/>
  <c r="G38" i="15" s="1"/>
  <c r="J33" i="51"/>
  <c r="A109" i="51"/>
  <c r="A124" i="51"/>
  <c r="A217" i="51"/>
  <c r="A20" i="51"/>
  <c r="V35" i="55"/>
  <c r="Q25" i="9"/>
  <c r="A38" i="51"/>
  <c r="A81" i="51"/>
  <c r="A216" i="51"/>
  <c r="V29" i="55"/>
  <c r="V28" i="55"/>
  <c r="R38" i="55"/>
  <c r="H67" i="51"/>
  <c r="A120" i="51"/>
  <c r="J169" i="51"/>
  <c r="A179" i="51"/>
  <c r="H186" i="51"/>
  <c r="A195" i="51"/>
  <c r="A24" i="51"/>
  <c r="V36" i="55"/>
  <c r="R30" i="55"/>
  <c r="A63" i="51"/>
  <c r="A49" i="51" s="1"/>
  <c r="A52" i="51"/>
  <c r="A50" i="51" s="1"/>
  <c r="J135" i="51"/>
  <c r="A162" i="51"/>
  <c r="A178" i="51"/>
  <c r="D37" i="15"/>
  <c r="I84" i="51"/>
  <c r="A129" i="51"/>
  <c r="A145" i="51"/>
  <c r="A161" i="51"/>
  <c r="A40" i="51"/>
  <c r="A33" i="51" s="1"/>
  <c r="A46" i="51"/>
  <c r="A92" i="51"/>
  <c r="A200" i="51"/>
  <c r="V20" i="55"/>
  <c r="I101" i="51"/>
  <c r="A61" i="51"/>
  <c r="A69" i="51"/>
  <c r="A67" i="51" s="1"/>
  <c r="J101" i="51"/>
  <c r="A112" i="51"/>
  <c r="A119" i="51"/>
  <c r="A118" i="51" s="1"/>
  <c r="A128" i="51"/>
  <c r="A144" i="51"/>
  <c r="H33" i="51"/>
  <c r="A199" i="51"/>
  <c r="A60" i="51"/>
  <c r="A111" i="51"/>
  <c r="A127" i="51"/>
  <c r="H169" i="51"/>
  <c r="A16" i="51"/>
  <c r="J186" i="51"/>
  <c r="I16" i="51"/>
  <c r="R42" i="55"/>
  <c r="H50" i="51"/>
  <c r="J67" i="51"/>
  <c r="A85" i="51"/>
  <c r="A94" i="51"/>
  <c r="A110" i="51"/>
  <c r="H152" i="51"/>
  <c r="A201" i="51"/>
  <c r="A190" i="51"/>
  <c r="A222" i="51"/>
  <c r="A219" i="51" s="1"/>
  <c r="H135" i="51"/>
  <c r="I203" i="51"/>
  <c r="A42" i="51"/>
  <c r="A27" i="51"/>
  <c r="A76" i="51"/>
  <c r="I186" i="51"/>
  <c r="A37" i="51"/>
  <c r="A48" i="51"/>
  <c r="R24" i="55"/>
  <c r="A139" i="51"/>
  <c r="A135" i="51" s="1"/>
  <c r="I169" i="51"/>
  <c r="J220" i="51"/>
  <c r="A77" i="51"/>
  <c r="A66" i="51" s="1"/>
  <c r="J16" i="51"/>
  <c r="V48" i="55"/>
  <c r="A54" i="51"/>
  <c r="H84" i="51"/>
  <c r="I135" i="51"/>
  <c r="A196" i="51"/>
  <c r="H203" i="51"/>
  <c r="A212" i="51"/>
  <c r="A202" i="51" s="1"/>
  <c r="A32" i="51"/>
  <c r="Q13" i="9"/>
  <c r="Q29" i="9"/>
  <c r="A169" i="51"/>
  <c r="D21" i="9"/>
  <c r="A220" i="51"/>
  <c r="A168" i="51"/>
  <c r="H237" i="51"/>
  <c r="H239" i="51" s="1"/>
  <c r="N12" i="9" s="1"/>
  <c r="A101" i="51"/>
  <c r="D19" i="9"/>
  <c r="H46" i="15"/>
  <c r="A86" i="51"/>
  <c r="A83" i="51" s="1"/>
  <c r="A154" i="51"/>
  <c r="A152" i="51" s="1"/>
  <c r="V39" i="55"/>
  <c r="I50" i="51"/>
  <c r="R31" i="55"/>
  <c r="R27" i="55"/>
  <c r="I67" i="51"/>
  <c r="R21" i="55"/>
  <c r="A100" i="51"/>
  <c r="I118" i="51"/>
  <c r="I33" i="51"/>
  <c r="J35" i="15"/>
  <c r="J152" i="51"/>
  <c r="H14" i="9"/>
  <c r="H12" i="9" s="1"/>
  <c r="Q11" i="9" s="1"/>
  <c r="J84" i="51"/>
  <c r="A188" i="51"/>
  <c r="Q24" i="9"/>
  <c r="N25" i="9"/>
  <c r="H11" i="9"/>
  <c r="Q26" i="9"/>
  <c r="G35" i="15"/>
  <c r="V25" i="55"/>
  <c r="O19" i="55"/>
  <c r="N19" i="55" s="1"/>
  <c r="Q12" i="9"/>
  <c r="Q28" i="9"/>
  <c r="Q19" i="55"/>
  <c r="U17" i="55"/>
  <c r="J237" i="51" l="1"/>
  <c r="J239" i="51" s="1"/>
  <c r="N14" i="9" s="1"/>
  <c r="A203" i="51"/>
  <c r="A134" i="51"/>
  <c r="A117" i="51"/>
  <c r="A151" i="51"/>
  <c r="J31" i="15"/>
  <c r="I47" i="15"/>
  <c r="A84" i="51"/>
  <c r="S17" i="55"/>
  <c r="D31" i="15" s="1"/>
  <c r="D26" i="9"/>
  <c r="D30" i="15"/>
  <c r="I237" i="51"/>
  <c r="I239" i="51" s="1"/>
  <c r="N13" i="9" s="1"/>
  <c r="I50" i="15"/>
  <c r="J34" i="15"/>
  <c r="V19" i="55"/>
  <c r="N24" i="9" s="1"/>
  <c r="E46" i="15"/>
  <c r="A186" i="51"/>
  <c r="A185" i="51"/>
  <c r="R19" i="55"/>
  <c r="J32" i="15"/>
  <c r="I48" i="15"/>
  <c r="H49" i="15"/>
  <c r="Q16" i="9"/>
  <c r="J33" i="15"/>
  <c r="U19" i="55" l="1"/>
  <c r="Q37" i="9"/>
  <c r="Q27" i="9"/>
  <c r="Q43" i="9"/>
  <c r="J37" i="15"/>
  <c r="Q17" i="9" l="1"/>
  <c r="Q18" i="9" s="1"/>
  <c r="Q32" i="9"/>
  <c r="Q34" i="9" s="1"/>
  <c r="Q19" i="9" s="1"/>
  <c r="Q39" i="9" l="1"/>
  <c r="Q45" i="9"/>
  <c r="Q20" i="9"/>
  <c r="Q40" i="9" l="1"/>
  <c r="Q46"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C41" authorId="0" shapeId="0" xr:uid="{876F2C3C-C3D8-4FB5-A2B0-4745F81610E9}">
      <text>
        <r>
          <rPr>
            <b/>
            <sz val="9"/>
            <color rgb="FF000000"/>
            <rFont val="Tahoma"/>
            <family val="2"/>
          </rPr>
          <t>Autor:</t>
        </r>
        <r>
          <rPr>
            <sz val="9"/>
            <color rgb="FF000000"/>
            <rFont val="Tahoma"/>
            <family val="2"/>
          </rPr>
          <t xml:space="preserve">
</t>
        </r>
        <r>
          <rPr>
            <sz val="9"/>
            <color rgb="FF000000"/>
            <rFont val="Tahoma"/>
            <family val="2"/>
          </rPr>
          <t>2021</t>
        </r>
      </text>
    </comment>
  </commentList>
</comments>
</file>

<file path=xl/sharedStrings.xml><?xml version="1.0" encoding="utf-8"?>
<sst xmlns="http://schemas.openxmlformats.org/spreadsheetml/2006/main" count="317" uniqueCount="255">
  <si>
    <t>Investition</t>
  </si>
  <si>
    <t>Kaufpreis</t>
  </si>
  <si>
    <t>Kaufnebenkosten</t>
  </si>
  <si>
    <t>Makler</t>
  </si>
  <si>
    <t>Notar</t>
  </si>
  <si>
    <t>Grunderwerbssteuer</t>
  </si>
  <si>
    <t>Summe</t>
  </si>
  <si>
    <t>Sonstige</t>
  </si>
  <si>
    <t>Gesamtinvestitionskosten</t>
  </si>
  <si>
    <t>Sonstiges</t>
  </si>
  <si>
    <t>Kaufpreis pro qm</t>
  </si>
  <si>
    <t>Finanzierung</t>
  </si>
  <si>
    <t>Darlehenssumme</t>
  </si>
  <si>
    <t>Eigenkapital</t>
  </si>
  <si>
    <t>Zinssatz gewichtet</t>
  </si>
  <si>
    <t>- Steuern</t>
  </si>
  <si>
    <t>= Steuern</t>
  </si>
  <si>
    <t>Einnahmen</t>
  </si>
  <si>
    <t>Ausgaben</t>
  </si>
  <si>
    <t>Grün</t>
  </si>
  <si>
    <t>Rot</t>
  </si>
  <si>
    <t>Gelb</t>
  </si>
  <si>
    <t>Schwellwerte für Kennzahlen-Farben</t>
  </si>
  <si>
    <t>Kennzahl</t>
  </si>
  <si>
    <t>Zusätzl. Investitionsbedarf</t>
  </si>
  <si>
    <t>Rentabilität</t>
  </si>
  <si>
    <t>Annahme Zinsen</t>
  </si>
  <si>
    <t>Objektdetails</t>
  </si>
  <si>
    <t>Kapitalbedarf</t>
  </si>
  <si>
    <t>Adresse</t>
  </si>
  <si>
    <t>Investitionsübersicht für das Bankgespräch</t>
  </si>
  <si>
    <t>Gesamt-Finanzierung</t>
  </si>
  <si>
    <t>Kaufpreis und Kaufnebenkosten</t>
  </si>
  <si>
    <t>pro m²</t>
  </si>
  <si>
    <t>Konfiguration</t>
  </si>
  <si>
    <t>Kommentar</t>
  </si>
  <si>
    <t>Erhalte bessere Darlehen:</t>
  </si>
  <si>
    <t>Haupt-Darlehen</t>
  </si>
  <si>
    <t>Grundbuch Amt</t>
  </si>
  <si>
    <t>Bankgespräch</t>
  </si>
  <si>
    <t>zurück zum Cockpit</t>
  </si>
  <si>
    <t>Cockpit</t>
  </si>
  <si>
    <t xml:space="preserve">Drucke diese Übersicht aus, um deiner Bank dein Investment vorzustellen. Alle Zahlen stammen aus den vorhandenen Berechnungen. Für noch mehr Transparenz drucke auch die Tabelle "Cockpit". So zeigst du, dass du deine Zahlen wirklich im Griff hast und erhöhst deine Chance auf beste Konditionen.
</t>
  </si>
  <si>
    <t>Kaufdatum</t>
  </si>
  <si>
    <t>Keine Gewähr für die Richtigkeit der Angaben. Dieses Tool ersetzt keine fundierte Rechts-, Steuer- oder Finanzberatung. Mehr Details hier.</t>
  </si>
  <si>
    <t>immocation</t>
  </si>
  <si>
    <t>www.immocation.de</t>
  </si>
  <si>
    <t>Bei dieser Excel-Datei handelt es sich um ein kostenpflichtiges Produkt, welches unter der u.s. Internetadresse erworben werden kann.
Die Datei darf ohne Zustimmung weder vervielfältigt, noch weitergegeben oder sonst irgendwie anderen Benutzern zugänglich gemacht werden.
Microsoft Excel ist ein Produkt der Firma Microsoft. Wir stehen in keinerlei rechtlicher Beziehung zu Microsoft und handeln auch nicht in Microsofts Namen.
Wir weisen ausdrücklich darauf hin, dass wir keinerlei Rechts-, Steuer- oder Finanzberatung erbringen und die geschilderte Rechtslage zum Teil zur besseren Verständlichkeit und Lesbarkeit außerdem auch vereinfacht dargestellt wurde. Alle von uns erteilten Ratschläge fußen ausschließlich auf unserer persönlichen Erfahrung und unserer persönlichen Meinung. Auch wenn wir jede unserer Empfehlungen mit größtmöglicher Sorgfalt und umfangreicher Recherche entwickelt und fortlaufend kritisch hinterfragt haben, können wir hierfür keinerlei Gewähr bieten. Gleiches gilt auch für die Vollständigkeit und Richtigkeit der dargestellten Rechtslage. Die erteilten Ratschläge können ferner auch keine fundierte und auf den Einzelfall zugeschnittene Rechts-, Steuer- oder Finanzberatung ersetzen. Wir können daher weder eine Erfolgsgarantie für die von uns abgegebenen Empfehlungen noch eine Haftung für evtl. Folgen ihrer Anwendung übernehmen.
Auch sämtliche Kalkulationstools wurden mit größter Sorgfalt erstellt. Wir haben durch mehrfache Überprüfungen bestmöglich versucht, Berechnungsfehler auszuschließen. Trotzdem können Fehler nicht vollständig ausgeschlossen werden. Daher können wir keine juristische Verantwortung und keinerlei Haftung für eventuell verbliebene Fehler und deren Folgen übernehmen. 
Um etwaige Fehler so weit wie möglich auszuschließen, empfehlen wir dringend und in jedem Fall eigenständige Kontrollrechnungen durchzuführen und ggf. zusätzlichen Fachrat eines Rechts-, Steuer- oder Finanzberaters einzuholen.</t>
  </si>
  <si>
    <t>Baden-Württemberg</t>
  </si>
  <si>
    <t>Bayern</t>
  </si>
  <si>
    <t>Berlin</t>
  </si>
  <si>
    <t>Brandenburg</t>
  </si>
  <si>
    <t>Bremen</t>
  </si>
  <si>
    <t>Hamburg</t>
  </si>
  <si>
    <t>Hessen</t>
  </si>
  <si>
    <t>Mecklenburg-Vorpommern</t>
  </si>
  <si>
    <t>Niedersachsen</t>
  </si>
  <si>
    <t>Nordrhein-Westfalen</t>
  </si>
  <si>
    <t>Rheinland-Pfalz</t>
  </si>
  <si>
    <t>Saarland</t>
  </si>
  <si>
    <t>Sachsen</t>
  </si>
  <si>
    <t>Sachsen-Anhalt</t>
  </si>
  <si>
    <t>Schleswig-Holstein</t>
  </si>
  <si>
    <t>Thüringen</t>
  </si>
  <si>
    <t>Grunderwerbsteuer nach Bundesländern</t>
  </si>
  <si>
    <t>bitte wählen</t>
  </si>
  <si>
    <t>↓</t>
  </si>
  <si>
    <t>Gesamte Ankaufskosten</t>
  </si>
  <si>
    <t>Investment</t>
  </si>
  <si>
    <t>Finanzierungskosten Co-Investor</t>
  </si>
  <si>
    <t>Co-Investment</t>
  </si>
  <si>
    <t>Finanzierungskosten</t>
  </si>
  <si>
    <t>BB0719</t>
  </si>
  <si>
    <t>Darlehen Bank I</t>
  </si>
  <si>
    <t>Darlehen Bank II</t>
  </si>
  <si>
    <t>Zinssatz p. a.</t>
  </si>
  <si>
    <t xml:space="preserve">Zinssatz p. a. </t>
  </si>
  <si>
    <t>Gewinn</t>
  </si>
  <si>
    <t>Renovierungs- &amp; Sanierungskosten</t>
  </si>
  <si>
    <t>Erwarteter Verkaufspreis</t>
  </si>
  <si>
    <t>- Renovierungskosten</t>
  </si>
  <si>
    <t>- Kaufpreis inkl. Nebenkosten</t>
  </si>
  <si>
    <t>= Gewinn vor Steuern</t>
  </si>
  <si>
    <t>= Gewinn nach Steuern</t>
  </si>
  <si>
    <t>= zu versteuernder Gewinn</t>
  </si>
  <si>
    <t>Nebenrechnung Steuer</t>
  </si>
  <si>
    <t>Gewinnmarge</t>
  </si>
  <si>
    <t>Gewinn vor Steuern</t>
  </si>
  <si>
    <t>Gewinn nach Steuern</t>
  </si>
  <si>
    <t>Gewinnmarge nach Steuern</t>
  </si>
  <si>
    <t>Gewinnmarge vor Steuern</t>
  </si>
  <si>
    <t>Weitere Darlehen &amp; Co-Investment</t>
  </si>
  <si>
    <t>Finanzierungsstruktur</t>
  </si>
  <si>
    <t>Fremdkapital Bank I</t>
  </si>
  <si>
    <t>Fremdkapital Bank 2</t>
  </si>
  <si>
    <t>Fremdkapital Co-Investment</t>
  </si>
  <si>
    <t>Kapitalbeschaffung</t>
  </si>
  <si>
    <t>Renovierungskosten</t>
  </si>
  <si>
    <t>Verkaufsgewinn</t>
  </si>
  <si>
    <t>Kaufpreis inkl. Nebenkosten</t>
  </si>
  <si>
    <t>Vermarktungskosten</t>
  </si>
  <si>
    <t>Vertriebsprovisionen</t>
  </si>
  <si>
    <t>Marketingkosten</t>
  </si>
  <si>
    <t>Eigenkapitalrendite</t>
  </si>
  <si>
    <t>Gesamtinvestitionskosten (GIK)</t>
  </si>
  <si>
    <t>Filter</t>
  </si>
  <si>
    <t>Tätigkeit</t>
  </si>
  <si>
    <t>Einheit</t>
  </si>
  <si>
    <t>Geplanter Aufwand (Einheiten)</t>
  </si>
  <si>
    <t>Nur Tätigkeiten mit geplantem Aufwand</t>
  </si>
  <si>
    <t>Fassade / Gebäudehülle</t>
  </si>
  <si>
    <t>Gerüst: Aufstellen, 4 Wochen, Abbau (ohne Staubschutz)</t>
  </si>
  <si>
    <t>m² Wandfläche</t>
  </si>
  <si>
    <t>Anstrich und einfache Beschichtung auf Altplutz inkl. Gerüst</t>
  </si>
  <si>
    <r>
      <t xml:space="preserve">Dach </t>
    </r>
    <r>
      <rPr>
        <sz val="10"/>
        <color theme="0"/>
        <rFont val="Calibri"/>
        <family val="2"/>
        <scheme val="minor"/>
      </rPr>
      <t>(inkl. Dachfenster / Ausbau)</t>
    </r>
  </si>
  <si>
    <t>Keller</t>
  </si>
  <si>
    <t>Elektrik</t>
  </si>
  <si>
    <t>Küche</t>
  </si>
  <si>
    <t>Balkone</t>
  </si>
  <si>
    <t>Summe über alle Bereiche</t>
  </si>
  <si>
    <t>Pauschaler Auf/-abschlag</t>
  </si>
  <si>
    <t>Summe inklusive Auf/-abschlag</t>
  </si>
  <si>
    <t>Renovierungs- &amp; Sanierungsplaner</t>
  </si>
  <si>
    <t>Reinigungskosten Fassade (Pauschal)</t>
  </si>
  <si>
    <t>Pauschal</t>
  </si>
  <si>
    <r>
      <t xml:space="preserve">Heizung </t>
    </r>
    <r>
      <rPr>
        <sz val="10"/>
        <color rgb="FFFFFFFF"/>
        <rFont val="Calibri"/>
        <family val="2"/>
        <scheme val="minor"/>
      </rPr>
      <t>(inkl. zentrales Warmwasser)</t>
    </r>
  </si>
  <si>
    <t>Fenster / Türen</t>
  </si>
  <si>
    <t>Estrich / Boden / Wandfliesen</t>
  </si>
  <si>
    <r>
      <t xml:space="preserve">Trockenbau </t>
    </r>
    <r>
      <rPr>
        <sz val="10"/>
        <color rgb="FFFFFFFF"/>
        <rFont val="Calibri"/>
        <family val="2"/>
        <scheme val="minor"/>
      </rPr>
      <t>(inkl. Maurerarbeiten und Dämmung innen)</t>
    </r>
  </si>
  <si>
    <r>
      <t xml:space="preserve">Malerarbeiten </t>
    </r>
    <r>
      <rPr>
        <sz val="10"/>
        <color rgb="FFFFFFFF"/>
        <rFont val="Calibri"/>
        <family val="2"/>
        <scheme val="minor"/>
      </rPr>
      <t>(innen; außen --&gt; Fassade)</t>
    </r>
  </si>
  <si>
    <r>
      <t xml:space="preserve">Sanitär </t>
    </r>
    <r>
      <rPr>
        <sz val="10"/>
        <color rgb="FFFFFFFF"/>
        <rFont val="Calibri"/>
        <family val="2"/>
        <scheme val="minor"/>
      </rPr>
      <t>(inkl. dezentrales Warmwasser)</t>
    </r>
  </si>
  <si>
    <t>Kosten p. E. LOW</t>
  </si>
  <si>
    <t>Kosten p. E. MEDIUM</t>
  </si>
  <si>
    <t>Kosten p. E. HIGH</t>
  </si>
  <si>
    <t>Kosten MEDIUM</t>
  </si>
  <si>
    <t>Kosten                HIGH</t>
  </si>
  <si>
    <t>Kosten                 LOW</t>
  </si>
  <si>
    <t>Gewerbefläche</t>
  </si>
  <si>
    <t>Nutzfläche</t>
  </si>
  <si>
    <t>Fläche</t>
  </si>
  <si>
    <t>Gesamt Fläche</t>
  </si>
  <si>
    <t>Gesamt Wohn-/Gewerbefläche</t>
  </si>
  <si>
    <t>* Steuersatz</t>
  </si>
  <si>
    <t>Dauer der Mieteinnahmen (Tage)</t>
  </si>
  <si>
    <t>Nutzungsart</t>
  </si>
  <si>
    <t>Wohnen</t>
  </si>
  <si>
    <t>Anzahl der Zimmer</t>
  </si>
  <si>
    <t>Kaution</t>
  </si>
  <si>
    <t>Verkaufspreis auf Basis des Kaufpreisfaktors</t>
  </si>
  <si>
    <t>Erwarteter Gesamt-Verkaufspreis</t>
  </si>
  <si>
    <t>Objekt und Ankauf</t>
  </si>
  <si>
    <t>Bewirtschaftung</t>
  </si>
  <si>
    <t>Entwicklung und Verkauf</t>
  </si>
  <si>
    <t>Ergebnis</t>
  </si>
  <si>
    <t>Verkaufspreis auf Basis des qm-Preises</t>
  </si>
  <si>
    <t>Verkaufspreis-Kalkulator</t>
  </si>
  <si>
    <t>Wohnungs-nummer</t>
  </si>
  <si>
    <t>EG vorne links: Martina Müller</t>
  </si>
  <si>
    <t>- Vermarktungskosten</t>
  </si>
  <si>
    <t>Gewerbe</t>
  </si>
  <si>
    <t>Bodenrichtwert*</t>
  </si>
  <si>
    <t>1000stel Anteil (bei einer ETW)*</t>
  </si>
  <si>
    <t>Gesamt-Verkaufspreis</t>
  </si>
  <si>
    <t>Gewinn vor Steuern zu GIK</t>
  </si>
  <si>
    <t>Gewinn nach Steuern zu GIK</t>
  </si>
  <si>
    <t>Gewinn vor Steuern zu Eigenkapital</t>
  </si>
  <si>
    <t>Gewinn nach Steuern zu Eigenkapital</t>
  </si>
  <si>
    <t>- Gewinnbeteiligung</t>
  </si>
  <si>
    <t>Vertrags-beginn</t>
  </si>
  <si>
    <t>Letzte Miet-erhöhung</t>
  </si>
  <si>
    <t>Nächste Miet-erhöhung</t>
  </si>
  <si>
    <t>Kauf-preis-faktor</t>
  </si>
  <si>
    <t>Einkaufs-faktor</t>
  </si>
  <si>
    <t>Einkaufs-preis pro qm</t>
  </si>
  <si>
    <t>Stammdaten</t>
  </si>
  <si>
    <t>Einheiten-Planer</t>
  </si>
  <si>
    <t>Dauer des Projekts</t>
  </si>
  <si>
    <t>Nettokalt-miete Ist</t>
  </si>
  <si>
    <t>Miet-erhöhung Nettokalt-miete in %</t>
  </si>
  <si>
    <t>Nettokalt-miete Soll</t>
  </si>
  <si>
    <t>Nettokalt-miete pro qm Ist</t>
  </si>
  <si>
    <t>Nettokalt-miete pro qm Soll</t>
  </si>
  <si>
    <t>Angenomme-ner Verkaufs-preis pro qm</t>
  </si>
  <si>
    <t xml:space="preserve">Fußnoten: </t>
  </si>
  <si>
    <t>* = Optionale Information ohne Auswirkungen auf die Kalkulation</t>
  </si>
  <si>
    <t>Grundstücksgröße (bei ETW anteilig)*</t>
  </si>
  <si>
    <t>Kostenposition III</t>
  </si>
  <si>
    <t>Kostenposition IV</t>
  </si>
  <si>
    <t>Weitere</t>
  </si>
  <si>
    <t>Heizkosten</t>
  </si>
  <si>
    <t>Warmwasser</t>
  </si>
  <si>
    <t>Zinskosten gesamt</t>
  </si>
  <si>
    <t>Summe Finanzierungskosten</t>
  </si>
  <si>
    <t>- Zinskosten</t>
  </si>
  <si>
    <t>- Laufende Kosten</t>
  </si>
  <si>
    <t>Laufende Kosten</t>
  </si>
  <si>
    <t>Summe laufende Kosten pro Monat</t>
  </si>
  <si>
    <t>+ Erhaltene Kaltmiete</t>
  </si>
  <si>
    <t>Fix &amp; Flip</t>
  </si>
  <si>
    <t>Nachher</t>
  </si>
  <si>
    <t>Gewinnkalkulation</t>
  </si>
  <si>
    <t>+ Erhaltene Mieten</t>
  </si>
  <si>
    <t>Erhaltene Miete</t>
  </si>
  <si>
    <t xml:space="preserve">                Vorher</t>
  </si>
  <si>
    <t>Übergang N./L.*</t>
  </si>
  <si>
    <t>Baujahr*</t>
  </si>
  <si>
    <t>EG vorne links: Maik Müller</t>
  </si>
  <si>
    <t>EG vorne links: Klaus Schmidt</t>
  </si>
  <si>
    <t>EG vorne links: Vivien Beug</t>
  </si>
  <si>
    <t>EG vorne links: Peter Altenberg</t>
  </si>
  <si>
    <t>Gewerbe-fläche</t>
  </si>
  <si>
    <t>Kürzel*</t>
  </si>
  <si>
    <t>Stellplätze*</t>
  </si>
  <si>
    <t>Garagen*</t>
  </si>
  <si>
    <t>Wohnfläche</t>
  </si>
  <si>
    <t>Fläche (laut Einheiten-Planer)</t>
  </si>
  <si>
    <t>Copyright 2021</t>
  </si>
  <si>
    <t>In die Planung übernommenes Szenario</t>
  </si>
  <si>
    <t>Zusätzliche Gewinnbeteiligung</t>
  </si>
  <si>
    <t>Objekt</t>
  </si>
  <si>
    <t>Mieteinnahmen</t>
  </si>
  <si>
    <t>Kaltmiete pro Monat (Ist)</t>
  </si>
  <si>
    <t>Kum. Kaltmiete bis Projektabschluss</t>
  </si>
  <si>
    <t>Projektdauer in Tagen</t>
  </si>
  <si>
    <t>Szenario LOW</t>
  </si>
  <si>
    <t>Szenario MEDIUM</t>
  </si>
  <si>
    <t>Szenario HIGH</t>
  </si>
  <si>
    <t>Ggf. zusätzlich für Stellplätze</t>
  </si>
  <si>
    <t>- Renovierungs- und Sanierungskosten</t>
  </si>
  <si>
    <t>zu GIK</t>
  </si>
  <si>
    <t>Gewinn vor Steuern &amp; Gewinnbeteiligung</t>
  </si>
  <si>
    <t>zu Eigenkapital</t>
  </si>
  <si>
    <t>Homestaging</t>
  </si>
  <si>
    <t>Mit welcher Schätzung soll kalkuliert werden?</t>
  </si>
  <si>
    <r>
      <t xml:space="preserve">Schätzung über Faktor </t>
    </r>
    <r>
      <rPr>
        <sz val="8"/>
        <color theme="1"/>
        <rFont val="Calibri (Textkörper)"/>
      </rPr>
      <t>(laut Einheiten-Planer)</t>
    </r>
  </si>
  <si>
    <r>
      <t xml:space="preserve">Schätzung über qm-Preis </t>
    </r>
    <r>
      <rPr>
        <sz val="8"/>
        <color theme="1"/>
        <rFont val="Calibri (Textkörper)"/>
      </rPr>
      <t xml:space="preserve">(laut Einheiten-Planer) </t>
    </r>
  </si>
  <si>
    <t>Mit welchem Szenario soll kalkuliert werden?</t>
  </si>
  <si>
    <t>Kum. Kosten bis Projektabschluss</t>
  </si>
  <si>
    <t>Pauschalzins absolut</t>
  </si>
  <si>
    <t>Pauschalzins einmalig in %</t>
  </si>
  <si>
    <t>Sanierungsplaner</t>
  </si>
  <si>
    <t>Betriebs-kosten</t>
  </si>
  <si>
    <t>Nutzfläche Keller</t>
  </si>
  <si>
    <t>-</t>
  </si>
  <si>
    <t xml:space="preserve">Dieser Planer funktioniert wie (d)ein persönlich wachsender Sanierungskatalog. Du füllst ihn nach und nach mit den für deine Investments relevanten Tätigkeiten und den für deinen Standort realistischen Preisen. In Zukunft schätzt du dann vor Sanierungen / Renovierungen nur noch, wie viele Einheiten du von welcher Tätigkeit benötigst. Du kannst die Tätigkeitsgruppen (bspw. "Fassade / Außenhülle") umbenennen und deinen Bedürfnissen anpassen. Möchtest du dir nur die Tätigkeiten anzeigen lassen, für die du tatsächlich Arbeit eingeplant hast? Dann klicke oben Links auf den Filter und wähle "Nur Tätigkeiten mit geplantem Aufwand" aus. Um verschiedenen Ausstattungsniveaus einer Wohnung Rechnung zu tragen, haben wir diese für jede Renovierung unterteilt. "High" steht für eine luxuriöse und "Low" für eine einfache Ausstattung. </t>
  </si>
  <si>
    <t xml:space="preserve">Dieser Planer hilft dir die Zahlen deines Fix&amp;Flip-Objektes (ETW oder MFH) übersichtlich darzustellen und, wenn vorhanden, Mieterhöhungspotenziale durch Entwicklung zu identifizieren bzw. in den zu erwarteten Verkaufspreis im Cockpit einzubinden. In die blau hinterlegten Felder kannst du deine Zahlen einpflegen um qm-Preise oder Mieterhöhungspotenziale zu entdecken. Wenn Du eine Wohnung flippen möchtest, die durch Renovierung aufgewertet wird und nicht neu vermietet wird (z.B. für Eigennutzer), nutzt du am besten den qm-Preis der Wohnung, den du mithilfe von Immobilienscout24, Pricehubble, Immowelt oder durch die Erfahrung eines Immobilienmaklers herausfinden kannst. </t>
  </si>
  <si>
    <t>Kumulierte Tilgung bis Projektabschluss</t>
  </si>
  <si>
    <t>Kumulierte Zinsen bis Projektabschluss</t>
  </si>
  <si>
    <t>= Gewinn vor Steuern &amp; Gewinnbeteil.</t>
  </si>
  <si>
    <t>Eigene Schätzung</t>
  </si>
  <si>
    <t>Gewinnmarge vor Steuern &amp; Gewinnbeteiligung</t>
  </si>
  <si>
    <t>Eigenkapitalrendite vor Steuern &amp; Gewinnbeteiligung</t>
  </si>
  <si>
    <t>Eigenkapitalrendite vor Steuern</t>
  </si>
  <si>
    <t>Eigenkapitalrendite nach Steuern</t>
  </si>
  <si>
    <t>Musterstr. 64 58093 Musterstadt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</si>
</sst>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 #,##0.00\ &quot;€&quot;_-;\-* #,##0.00\ &quot;€&quot;_-;_-* &quot;-&quot;??\ &quot;€&quot;_-;_-@_-"/>
    <numFmt numFmtId="164" formatCode="_-* #,##0.00\ _€_-;\-* #,##0.00\ _€_-;_-* &quot;-&quot;??\ _€_-;_-@_-"/>
    <numFmt numFmtId="165" formatCode="_-* #,##0.00\ [$€-1]_-;\-* #,##0.00\ [$€-1]_-;_-* &quot;-&quot;??\ [$€-1]_-"/>
    <numFmt numFmtId="166" formatCode="#,##0\ &quot;€&quot;"/>
    <numFmt numFmtId="167" formatCode="#,##0\ &quot;m²&quot;"/>
    <numFmt numFmtId="168" formatCode="0.0\ &quot;m²&quot;"/>
    <numFmt numFmtId="169" formatCode="#,##0.00\ &quot;€&quot;"/>
    <numFmt numFmtId="170" formatCode="#,##0.00\ &quot;€&quot;;[Red]#,##0.00\ &quot;€&quot;"/>
    <numFmt numFmtId="171" formatCode="#,##0\ &quot;€&quot;;[Red]#,##0\ &quot;€&quot;"/>
    <numFmt numFmtId="172" formatCode="0.0"/>
  </numFmts>
  <fonts count="47">
    <font>
      <sz val="11"/>
      <color theme="1"/>
      <name val="Calibri"/>
      <family val="2"/>
      <scheme val="minor"/>
    </font>
    <font>
      <sz val="12"/>
      <color theme="1"/>
      <name val="Calibri"/>
      <family val="2"/>
      <scheme val="minor"/>
    </font>
    <font>
      <sz val="11"/>
      <color theme="1"/>
      <name val="Calibri"/>
      <family val="2"/>
      <scheme val="minor"/>
    </font>
    <font>
      <sz val="10"/>
      <color theme="1"/>
      <name val="Calibri"/>
      <family val="2"/>
      <scheme val="minor"/>
    </font>
    <font>
      <sz val="10"/>
      <name val="Arial"/>
      <family val="2"/>
    </font>
    <font>
      <sz val="11"/>
      <color theme="1"/>
      <name val="Arial"/>
      <family val="2"/>
    </font>
    <font>
      <sz val="12"/>
      <color theme="1"/>
      <name val="Calibri"/>
      <family val="2"/>
      <scheme val="minor"/>
    </font>
    <font>
      <b/>
      <sz val="12"/>
      <color theme="1"/>
      <name val="Calibri"/>
      <family val="2"/>
      <scheme val="minor"/>
    </font>
    <font>
      <u/>
      <sz val="11"/>
      <color rgb="FF009900"/>
      <name val="Calibri"/>
      <family val="2"/>
      <scheme val="minor"/>
    </font>
    <font>
      <sz val="16"/>
      <color theme="0"/>
      <name val="Century Gothic"/>
      <family val="2"/>
    </font>
    <font>
      <sz val="14"/>
      <color theme="0"/>
      <name val="Century Gothic"/>
      <family val="2"/>
    </font>
    <font>
      <b/>
      <sz val="10"/>
      <color theme="0"/>
      <name val="Calibri"/>
      <family val="2"/>
      <scheme val="minor"/>
    </font>
    <font>
      <sz val="11"/>
      <color theme="1"/>
      <name val="Century Gothic"/>
      <family val="2"/>
    </font>
    <font>
      <sz val="12"/>
      <color theme="1"/>
      <name val="Century Gothic"/>
      <family val="2"/>
    </font>
    <font>
      <sz val="28"/>
      <color theme="0"/>
      <name val="Caladea"/>
      <family val="1"/>
    </font>
    <font>
      <sz val="10"/>
      <color theme="0"/>
      <name val="Century Gothic"/>
      <family val="2"/>
    </font>
    <font>
      <sz val="10"/>
      <color theme="1"/>
      <name val="Century Gothic"/>
      <family val="2"/>
    </font>
    <font>
      <sz val="16"/>
      <name val="Century Gothic"/>
      <family val="2"/>
    </font>
    <font>
      <u/>
      <sz val="10"/>
      <color theme="10"/>
      <name val="Calibri"/>
      <family val="2"/>
      <scheme val="minor"/>
    </font>
    <font>
      <sz val="10"/>
      <color theme="0" tint="-0.499984740745262"/>
      <name val="Calibri"/>
      <family val="2"/>
      <scheme val="minor"/>
    </font>
    <font>
      <sz val="12"/>
      <color theme="3"/>
      <name val="Century Gothic"/>
      <family val="2"/>
    </font>
    <font>
      <sz val="11"/>
      <color theme="3"/>
      <name val="Calibri"/>
      <family val="2"/>
      <scheme val="minor"/>
    </font>
    <font>
      <sz val="10"/>
      <color theme="3"/>
      <name val="Century Gothic"/>
      <family val="2"/>
    </font>
    <font>
      <sz val="11"/>
      <color theme="0"/>
      <name val="Calibri"/>
      <family val="2"/>
      <scheme val="minor"/>
    </font>
    <font>
      <u/>
      <sz val="11"/>
      <color theme="11"/>
      <name val="Calibri"/>
      <family val="2"/>
      <scheme val="minor"/>
    </font>
    <font>
      <b/>
      <sz val="12"/>
      <color theme="3"/>
      <name val="Calibri"/>
      <family val="2"/>
    </font>
    <font>
      <sz val="12"/>
      <color theme="3"/>
      <name val="Calibri"/>
      <family val="2"/>
      <scheme val="minor"/>
    </font>
    <font>
      <sz val="10"/>
      <color theme="0"/>
      <name val="Calibri"/>
      <family val="2"/>
      <scheme val="minor"/>
    </font>
    <font>
      <b/>
      <sz val="10"/>
      <color theme="1"/>
      <name val="Calibri"/>
      <family val="2"/>
      <scheme val="minor"/>
    </font>
    <font>
      <b/>
      <sz val="10"/>
      <color rgb="FFFFFFFF"/>
      <name val="Calibri"/>
      <family val="2"/>
      <scheme val="minor"/>
    </font>
    <font>
      <sz val="10"/>
      <color rgb="FFFFFFFF"/>
      <name val="Calibri"/>
      <family val="2"/>
      <scheme val="minor"/>
    </font>
    <font>
      <sz val="10"/>
      <color rgb="FF000000"/>
      <name val="Calibri"/>
      <family val="2"/>
      <scheme val="minor"/>
    </font>
    <font>
      <sz val="10"/>
      <name val="Calibri"/>
      <family val="2"/>
      <scheme val="minor"/>
    </font>
    <font>
      <sz val="11"/>
      <color rgb="FF000000"/>
      <name val="Calibri"/>
      <family val="2"/>
      <scheme val="minor"/>
    </font>
    <font>
      <sz val="11"/>
      <color theme="8"/>
      <name val="Calibri"/>
      <family val="2"/>
      <scheme val="minor"/>
    </font>
    <font>
      <sz val="11"/>
      <color theme="0" tint="-0.499984740745262"/>
      <name val="Calibri"/>
      <family val="2"/>
      <scheme val="minor"/>
    </font>
    <font>
      <sz val="12"/>
      <color theme="1"/>
      <name val="Century Gothic"/>
      <family val="1"/>
    </font>
    <font>
      <sz val="10"/>
      <color theme="0"/>
      <name val="Century Gothic"/>
      <family val="1"/>
    </font>
    <font>
      <sz val="10"/>
      <color rgb="FFFF0000"/>
      <name val="Century Gothic"/>
      <family val="2"/>
    </font>
    <font>
      <sz val="11"/>
      <name val="Calibri"/>
      <family val="2"/>
      <scheme val="minor"/>
    </font>
    <font>
      <sz val="8"/>
      <color theme="1"/>
      <name val="Calibri (Textkörper)"/>
    </font>
    <font>
      <sz val="10"/>
      <color theme="4"/>
      <name val="Calibri"/>
      <family val="2"/>
      <scheme val="minor"/>
    </font>
    <font>
      <sz val="10"/>
      <color rgb="FFE03145"/>
      <name val="Calibri"/>
      <family val="2"/>
      <scheme val="minor"/>
    </font>
    <font>
      <sz val="14"/>
      <color theme="1"/>
      <name val="Century Gothic"/>
      <family val="1"/>
    </font>
    <font>
      <b/>
      <sz val="9"/>
      <color rgb="FF000000"/>
      <name val="Tahoma"/>
      <family val="2"/>
    </font>
    <font>
      <sz val="9"/>
      <color rgb="FF000000"/>
      <name val="Tahoma"/>
      <family val="2"/>
    </font>
    <font>
      <sz val="26"/>
      <color theme="3"/>
      <name val="Century Gothic"/>
      <family val="2"/>
    </font>
  </fonts>
  <fills count="16">
    <fill>
      <patternFill patternType="none"/>
    </fill>
    <fill>
      <patternFill patternType="gray125"/>
    </fill>
    <fill>
      <patternFill patternType="solid">
        <fgColor theme="0"/>
        <bgColor indexed="64"/>
      </patternFill>
    </fill>
    <fill>
      <patternFill patternType="solid">
        <fgColor rgb="FFF8696B"/>
        <bgColor indexed="64"/>
      </patternFill>
    </fill>
    <fill>
      <patternFill patternType="solid">
        <fgColor rgb="FFFFEB84"/>
        <bgColor indexed="64"/>
      </patternFill>
    </fill>
    <fill>
      <patternFill patternType="solid">
        <fgColor rgb="FF63BE7B"/>
        <bgColor indexed="64"/>
      </patternFill>
    </fill>
    <fill>
      <patternFill patternType="solid">
        <fgColor rgb="FFFBFFFD"/>
        <bgColor indexed="64"/>
      </patternFill>
    </fill>
    <fill>
      <patternFill patternType="solid">
        <fgColor theme="3"/>
        <bgColor indexed="64"/>
      </patternFill>
    </fill>
    <fill>
      <patternFill patternType="solid">
        <fgColor theme="4"/>
        <bgColor indexed="64"/>
      </patternFill>
    </fill>
    <fill>
      <patternFill patternType="solid">
        <fgColor theme="3" tint="0.89999084444715716"/>
        <bgColor indexed="64"/>
      </patternFill>
    </fill>
    <fill>
      <patternFill patternType="solid">
        <fgColor rgb="FF19323C"/>
        <bgColor rgb="FF000000"/>
      </patternFill>
    </fill>
    <fill>
      <patternFill patternType="solid">
        <fgColor rgb="FFE1EEF2"/>
        <bgColor rgb="FF000000"/>
      </patternFill>
    </fill>
    <fill>
      <patternFill patternType="solid">
        <fgColor rgb="FFFFFFFF"/>
        <bgColor rgb="FF000000"/>
      </patternFill>
    </fill>
    <fill>
      <patternFill patternType="solid">
        <fgColor rgb="FFFBFFFD"/>
        <bgColor rgb="FF000000"/>
      </patternFill>
    </fill>
    <fill>
      <patternFill patternType="solid">
        <fgColor theme="0"/>
        <bgColor rgb="FF000000"/>
      </patternFill>
    </fill>
    <fill>
      <patternFill patternType="solid">
        <fgColor theme="3" tint="0.89999084444715716"/>
        <bgColor rgb="FF000000"/>
      </patternFill>
    </fill>
  </fills>
  <borders count="160">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bottom style="thin">
        <color theme="0" tint="-0.249977111117893"/>
      </bottom>
      <diagonal/>
    </border>
    <border>
      <left/>
      <right style="thin">
        <color theme="0" tint="-0.249977111117893"/>
      </right>
      <top/>
      <bottom style="thin">
        <color theme="0" tint="-0.249977111117893"/>
      </bottom>
      <diagonal/>
    </border>
    <border>
      <left style="thin">
        <color theme="0" tint="-0.249977111117893"/>
      </left>
      <right/>
      <top/>
      <bottom/>
      <diagonal/>
    </border>
    <border>
      <left/>
      <right style="thin">
        <color theme="0" tint="-0.249977111117893"/>
      </right>
      <top/>
      <bottom/>
      <diagonal/>
    </border>
    <border>
      <left style="thin">
        <color theme="0" tint="-0.249977111117893"/>
      </left>
      <right/>
      <top/>
      <bottom style="thin">
        <color theme="0" tint="-0.249977111117893"/>
      </bottom>
      <diagonal/>
    </border>
    <border>
      <left style="medium">
        <color theme="3"/>
      </left>
      <right/>
      <top style="medium">
        <color theme="3"/>
      </top>
      <bottom style="medium">
        <color theme="3"/>
      </bottom>
      <diagonal/>
    </border>
    <border>
      <left/>
      <right/>
      <top style="medium">
        <color theme="3"/>
      </top>
      <bottom style="medium">
        <color theme="3"/>
      </bottom>
      <diagonal/>
    </border>
    <border>
      <left/>
      <right style="medium">
        <color theme="3"/>
      </right>
      <top style="medium">
        <color theme="3"/>
      </top>
      <bottom style="medium">
        <color theme="3"/>
      </bottom>
      <diagonal/>
    </border>
    <border>
      <left style="medium">
        <color theme="3"/>
      </left>
      <right style="thin">
        <color theme="0" tint="-0.249977111117893"/>
      </right>
      <top style="medium">
        <color theme="3"/>
      </top>
      <bottom style="medium">
        <color theme="3"/>
      </bottom>
      <diagonal/>
    </border>
    <border>
      <left style="thin">
        <color theme="0" tint="-0.249977111117893"/>
      </left>
      <right style="thin">
        <color theme="0" tint="-0.249977111117893"/>
      </right>
      <top style="medium">
        <color theme="3"/>
      </top>
      <bottom style="medium">
        <color theme="3"/>
      </bottom>
      <diagonal/>
    </border>
    <border>
      <left style="thin">
        <color theme="0" tint="-0.249977111117893"/>
      </left>
      <right style="medium">
        <color theme="3"/>
      </right>
      <top style="medium">
        <color theme="3"/>
      </top>
      <bottom style="medium">
        <color theme="3"/>
      </bottom>
      <diagonal/>
    </border>
    <border>
      <left style="medium">
        <color theme="3"/>
      </left>
      <right style="thin">
        <color theme="0" tint="-0.249977111117893"/>
      </right>
      <top style="medium">
        <color theme="3"/>
      </top>
      <bottom style="thin">
        <color theme="0" tint="-0.249977111117893"/>
      </bottom>
      <diagonal/>
    </border>
    <border>
      <left/>
      <right/>
      <top style="medium">
        <color theme="3"/>
      </top>
      <bottom style="thin">
        <color theme="0" tint="-0.249977111117893"/>
      </bottom>
      <diagonal/>
    </border>
    <border>
      <left/>
      <right style="medium">
        <color theme="3"/>
      </right>
      <top style="medium">
        <color theme="3"/>
      </top>
      <bottom style="thin">
        <color theme="0" tint="-0.249977111117893"/>
      </bottom>
      <diagonal/>
    </border>
    <border>
      <left style="medium">
        <color theme="3"/>
      </left>
      <right style="thin">
        <color theme="0" tint="-0.249977111117893"/>
      </right>
      <top style="thin">
        <color theme="0" tint="-0.249977111117893"/>
      </top>
      <bottom style="thin">
        <color theme="0" tint="-0.249977111117893"/>
      </bottom>
      <diagonal/>
    </border>
    <border>
      <left/>
      <right style="medium">
        <color theme="3"/>
      </right>
      <top style="thin">
        <color theme="0" tint="-0.249977111117893"/>
      </top>
      <bottom style="thin">
        <color theme="0" tint="-0.249977111117893"/>
      </bottom>
      <diagonal/>
    </border>
    <border>
      <left style="medium">
        <color theme="3"/>
      </left>
      <right style="thin">
        <color theme="0" tint="-0.249977111117893"/>
      </right>
      <top style="thin">
        <color theme="0" tint="-0.249977111117893"/>
      </top>
      <bottom style="medium">
        <color theme="3"/>
      </bottom>
      <diagonal/>
    </border>
    <border>
      <left/>
      <right style="thin">
        <color theme="0" tint="-0.249977111117893"/>
      </right>
      <top style="thin">
        <color theme="0" tint="-0.249977111117893"/>
      </top>
      <bottom style="medium">
        <color theme="3"/>
      </bottom>
      <diagonal/>
    </border>
    <border>
      <left style="thin">
        <color theme="0" tint="-0.249977111117893"/>
      </left>
      <right style="thin">
        <color theme="0" tint="-0.249977111117893"/>
      </right>
      <top style="thin">
        <color theme="0" tint="-0.249977111117893"/>
      </top>
      <bottom style="medium">
        <color theme="3"/>
      </bottom>
      <diagonal/>
    </border>
    <border>
      <left/>
      <right style="medium">
        <color theme="3"/>
      </right>
      <top style="thin">
        <color theme="0" tint="-0.249977111117893"/>
      </top>
      <bottom style="medium">
        <color theme="3"/>
      </bottom>
      <diagonal/>
    </border>
    <border>
      <left style="medium">
        <color theme="3"/>
      </left>
      <right/>
      <top style="medium">
        <color theme="3"/>
      </top>
      <bottom/>
      <diagonal/>
    </border>
    <border>
      <left style="thin">
        <color theme="0" tint="-0.249977111117893"/>
      </left>
      <right/>
      <top style="medium">
        <color theme="3"/>
      </top>
      <bottom style="thin">
        <color theme="0" tint="-0.249977111117893"/>
      </bottom>
      <diagonal/>
    </border>
    <border>
      <left style="medium">
        <color theme="3"/>
      </left>
      <right/>
      <top style="thin">
        <color theme="0" tint="-0.249977111117893"/>
      </top>
      <bottom style="thin">
        <color theme="0" tint="-0.249977111117893"/>
      </bottom>
      <diagonal/>
    </border>
    <border>
      <left style="thin">
        <color theme="0" tint="-0.249977111117893"/>
      </left>
      <right style="medium">
        <color theme="3"/>
      </right>
      <top style="thin">
        <color theme="0" tint="-0.249977111117893"/>
      </top>
      <bottom style="thin">
        <color theme="0" tint="-0.249977111117893"/>
      </bottom>
      <diagonal/>
    </border>
    <border>
      <left style="medium">
        <color theme="3"/>
      </left>
      <right/>
      <top style="thin">
        <color theme="0" tint="-0.249977111117893"/>
      </top>
      <bottom style="medium">
        <color theme="3"/>
      </bottom>
      <diagonal/>
    </border>
    <border>
      <left style="thin">
        <color theme="0" tint="-0.249977111117893"/>
      </left>
      <right style="medium">
        <color theme="3"/>
      </right>
      <top style="thin">
        <color theme="0" tint="-0.249977111117893"/>
      </top>
      <bottom style="medium">
        <color theme="3"/>
      </bottom>
      <diagonal/>
    </border>
    <border>
      <left style="medium">
        <color theme="3"/>
      </left>
      <right/>
      <top style="medium">
        <color theme="3"/>
      </top>
      <bottom style="thin">
        <color theme="0" tint="-0.249977111117893"/>
      </bottom>
      <diagonal/>
    </border>
    <border>
      <left style="thin">
        <color theme="0" tint="-0.249977111117893"/>
      </left>
      <right style="medium">
        <color theme="3"/>
      </right>
      <top style="medium">
        <color theme="3"/>
      </top>
      <bottom style="thin">
        <color theme="0" tint="-0.249977111117893"/>
      </bottom>
      <diagonal/>
    </border>
    <border>
      <left style="thin">
        <color theme="0" tint="-0.249977111117893"/>
      </left>
      <right style="thin">
        <color theme="0" tint="-0.249977111117893"/>
      </right>
      <top style="medium">
        <color theme="3"/>
      </top>
      <bottom style="thin">
        <color theme="0" tint="-0.249977111117893"/>
      </bottom>
      <diagonal/>
    </border>
    <border>
      <left style="medium">
        <color theme="3"/>
      </left>
      <right style="thin">
        <color theme="0" tint="-0.249977111117893"/>
      </right>
      <top/>
      <bottom/>
      <diagonal/>
    </border>
    <border>
      <left style="medium">
        <color theme="3"/>
      </left>
      <right style="thin">
        <color theme="0" tint="-0.249977111117893"/>
      </right>
      <top style="thin">
        <color theme="0" tint="-0.249977111117893"/>
      </top>
      <bottom/>
      <diagonal/>
    </border>
    <border>
      <left style="thin">
        <color theme="0" tint="-0.249977111117893"/>
      </left>
      <right style="medium">
        <color theme="3"/>
      </right>
      <top style="thin">
        <color theme="0" tint="-0.249977111117893"/>
      </top>
      <bottom/>
      <diagonal/>
    </border>
    <border>
      <left style="medium">
        <color theme="3"/>
      </left>
      <right style="thin">
        <color theme="0" tint="-0.249977111117893"/>
      </right>
      <top/>
      <bottom style="medium">
        <color theme="3"/>
      </bottom>
      <diagonal/>
    </border>
    <border>
      <left style="thin">
        <color theme="0" tint="-0.249977111117893"/>
      </left>
      <right style="medium">
        <color theme="3"/>
      </right>
      <top/>
      <bottom style="medium">
        <color theme="3"/>
      </bottom>
      <diagonal/>
    </border>
    <border>
      <left style="medium">
        <color theme="3"/>
      </left>
      <right style="thin">
        <color theme="0" tint="-0.249977111117893"/>
      </right>
      <top/>
      <bottom style="thin">
        <color theme="0" tint="-0.249977111117893"/>
      </bottom>
      <diagonal/>
    </border>
    <border>
      <left style="thin">
        <color theme="0" tint="-0.249977111117893"/>
      </left>
      <right style="medium">
        <color theme="3"/>
      </right>
      <top/>
      <bottom style="thin">
        <color theme="0" tint="-0.249977111117893"/>
      </bottom>
      <diagonal/>
    </border>
    <border>
      <left/>
      <right/>
      <top style="medium">
        <color theme="3"/>
      </top>
      <bottom/>
      <diagonal/>
    </border>
    <border>
      <left/>
      <right style="medium">
        <color theme="3"/>
      </right>
      <top style="medium">
        <color theme="3"/>
      </top>
      <bottom/>
      <diagonal/>
    </border>
    <border>
      <left style="medium">
        <color theme="3"/>
      </left>
      <right/>
      <top/>
      <bottom/>
      <diagonal/>
    </border>
    <border>
      <left/>
      <right style="medium">
        <color theme="3"/>
      </right>
      <top/>
      <bottom/>
      <diagonal/>
    </border>
    <border>
      <left style="medium">
        <color theme="3"/>
      </left>
      <right/>
      <top/>
      <bottom style="medium">
        <color theme="3"/>
      </bottom>
      <diagonal/>
    </border>
    <border>
      <left/>
      <right/>
      <top/>
      <bottom style="medium">
        <color theme="3"/>
      </bottom>
      <diagonal/>
    </border>
    <border>
      <left/>
      <right style="medium">
        <color theme="3"/>
      </right>
      <top/>
      <bottom style="medium">
        <color theme="3"/>
      </bottom>
      <diagonal/>
    </border>
    <border>
      <left style="medium">
        <color theme="3"/>
      </left>
      <right style="thin">
        <color theme="0" tint="-0.249977111117893"/>
      </right>
      <top style="thin">
        <color theme="0" tint="-0.249977111117893"/>
      </top>
      <bottom style="double">
        <color theme="0" tint="-0.249977111117893"/>
      </bottom>
      <diagonal/>
    </border>
    <border>
      <left/>
      <right style="medium">
        <color theme="3"/>
      </right>
      <top style="thin">
        <color theme="0" tint="-0.249977111117893"/>
      </top>
      <bottom style="double">
        <color theme="0" tint="-0.249977111117893"/>
      </bottom>
      <diagonal/>
    </border>
    <border>
      <left style="medium">
        <color theme="3"/>
      </left>
      <right/>
      <top/>
      <bottom style="dotted">
        <color theme="3"/>
      </bottom>
      <diagonal/>
    </border>
    <border>
      <left/>
      <right/>
      <top/>
      <bottom style="dotted">
        <color theme="3"/>
      </bottom>
      <diagonal/>
    </border>
    <border>
      <left/>
      <right style="medium">
        <color theme="3"/>
      </right>
      <top/>
      <bottom style="dotted">
        <color theme="3"/>
      </bottom>
      <diagonal/>
    </border>
    <border>
      <left/>
      <right style="medium">
        <color theme="3"/>
      </right>
      <top style="dotted">
        <color theme="3"/>
      </top>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style="thin">
        <color theme="0" tint="-0.249977111117893"/>
      </right>
      <top/>
      <bottom style="medium">
        <color theme="3"/>
      </bottom>
      <diagonal/>
    </border>
    <border>
      <left style="medium">
        <color theme="3"/>
      </left>
      <right style="thin">
        <color theme="3" tint="0.24994659260841701"/>
      </right>
      <top style="medium">
        <color theme="3"/>
      </top>
      <bottom style="medium">
        <color theme="3"/>
      </bottom>
      <diagonal/>
    </border>
    <border>
      <left style="thin">
        <color theme="3" tint="0.24994659260841701"/>
      </left>
      <right style="thin">
        <color theme="3" tint="0.24994659260841701"/>
      </right>
      <top style="medium">
        <color theme="3"/>
      </top>
      <bottom style="medium">
        <color theme="3"/>
      </bottom>
      <diagonal/>
    </border>
    <border>
      <left style="thin">
        <color theme="3" tint="0.24994659260841701"/>
      </left>
      <right style="medium">
        <color theme="3"/>
      </right>
      <top style="medium">
        <color theme="3"/>
      </top>
      <bottom style="medium">
        <color theme="3"/>
      </bottom>
      <diagonal/>
    </border>
    <border>
      <left style="thin">
        <color theme="0" tint="-0.249977111117893"/>
      </left>
      <right style="thin">
        <color theme="0" tint="-0.249977111117893"/>
      </right>
      <top style="medium">
        <color theme="3"/>
      </top>
      <bottom/>
      <diagonal/>
    </border>
    <border>
      <left/>
      <right style="medium">
        <color theme="3"/>
      </right>
      <top/>
      <bottom style="thin">
        <color theme="0" tint="-0.249977111117893"/>
      </bottom>
      <diagonal/>
    </border>
    <border>
      <left style="thin">
        <color theme="0" tint="-0.249977111117893"/>
      </left>
      <right/>
      <top style="thin">
        <color theme="0" tint="-0.249977111117893"/>
      </top>
      <bottom style="medium">
        <color theme="3"/>
      </bottom>
      <diagonal/>
    </border>
    <border>
      <left style="thin">
        <color theme="0" tint="-0.249977111117893"/>
      </left>
      <right style="thin">
        <color theme="0" tint="-0.249977111117893"/>
      </right>
      <top/>
      <bottom/>
      <diagonal/>
    </border>
    <border>
      <left style="medium">
        <color theme="3"/>
      </left>
      <right style="thin">
        <color theme="0" tint="-0.249977111117893"/>
      </right>
      <top style="thin">
        <color rgb="FF006600"/>
      </top>
      <bottom/>
      <diagonal/>
    </border>
    <border>
      <left style="thin">
        <color theme="0" tint="-0.249977111117893"/>
      </left>
      <right style="thin">
        <color theme="0" tint="-0.249977111117893"/>
      </right>
      <top style="thin">
        <color rgb="FF006600"/>
      </top>
      <bottom/>
      <diagonal/>
    </border>
    <border>
      <left style="medium">
        <color theme="3"/>
      </left>
      <right style="thin">
        <color theme="0" tint="-0.249977111117893"/>
      </right>
      <top style="thin">
        <color rgb="FF006600"/>
      </top>
      <bottom style="medium">
        <color theme="3"/>
      </bottom>
      <diagonal/>
    </border>
    <border>
      <left style="thin">
        <color theme="0" tint="-0.249977111117893"/>
      </left>
      <right style="thin">
        <color theme="0" tint="-0.249977111117893"/>
      </right>
      <top style="thin">
        <color rgb="FF006600"/>
      </top>
      <bottom style="medium">
        <color theme="3"/>
      </bottom>
      <diagonal/>
    </border>
    <border>
      <left/>
      <right style="thin">
        <color theme="0" tint="-0.249977111117893"/>
      </right>
      <top style="thin">
        <color rgb="FF006600"/>
      </top>
      <bottom/>
      <diagonal/>
    </border>
    <border>
      <left/>
      <right style="thin">
        <color theme="0" tint="-0.249977111117893"/>
      </right>
      <top style="thin">
        <color rgb="FF006600"/>
      </top>
      <bottom style="medium">
        <color theme="3"/>
      </bottom>
      <diagonal/>
    </border>
    <border>
      <left style="medium">
        <color rgb="FF19323C"/>
      </left>
      <right style="thin">
        <color rgb="FF387287"/>
      </right>
      <top style="medium">
        <color rgb="FF19323C"/>
      </top>
      <bottom style="medium">
        <color rgb="FF19323C"/>
      </bottom>
      <diagonal/>
    </border>
    <border>
      <left/>
      <right style="thin">
        <color rgb="FF387287"/>
      </right>
      <top style="medium">
        <color rgb="FF19323C"/>
      </top>
      <bottom style="medium">
        <color rgb="FF19323C"/>
      </bottom>
      <diagonal/>
    </border>
    <border>
      <left style="medium">
        <color rgb="FF19323C"/>
      </left>
      <right style="thin">
        <color rgb="FFBFBFBF"/>
      </right>
      <top/>
      <bottom style="thin">
        <color rgb="FFBFBFBF"/>
      </bottom>
      <diagonal/>
    </border>
    <border>
      <left/>
      <right style="thin">
        <color rgb="FFBFBFBF"/>
      </right>
      <top/>
      <bottom style="thin">
        <color rgb="FFBFBFBF"/>
      </bottom>
      <diagonal/>
    </border>
    <border>
      <left/>
      <right style="thin">
        <color rgb="FFBFBFBF"/>
      </right>
      <top/>
      <bottom/>
      <diagonal/>
    </border>
    <border>
      <left/>
      <right style="medium">
        <color rgb="FF19323C"/>
      </right>
      <top style="medium">
        <color rgb="FF19323C"/>
      </top>
      <bottom style="thin">
        <color rgb="FFBFBFBF"/>
      </bottom>
      <diagonal/>
    </border>
    <border>
      <left/>
      <right style="thin">
        <color rgb="FFBFBFBF"/>
      </right>
      <top style="thin">
        <color rgb="FFBFBFBF"/>
      </top>
      <bottom/>
      <diagonal/>
    </border>
    <border>
      <left/>
      <right style="medium">
        <color rgb="FF19323C"/>
      </right>
      <top style="thin">
        <color rgb="FFBFBFBF"/>
      </top>
      <bottom style="thin">
        <color rgb="FFBFBFBF"/>
      </bottom>
      <diagonal/>
    </border>
    <border>
      <left style="medium">
        <color rgb="FF19323C"/>
      </left>
      <right style="thin">
        <color rgb="FFBFBFBF"/>
      </right>
      <top/>
      <bottom style="medium">
        <color rgb="FF19323C"/>
      </bottom>
      <diagonal/>
    </border>
    <border>
      <left/>
      <right style="thin">
        <color rgb="FFBFBFBF"/>
      </right>
      <top/>
      <bottom style="medium">
        <color rgb="FF19323C"/>
      </bottom>
      <diagonal/>
    </border>
    <border>
      <left/>
      <right style="thin">
        <color rgb="FFBFBFBF"/>
      </right>
      <top style="thin">
        <color rgb="FFBFBFBF"/>
      </top>
      <bottom style="medium">
        <color rgb="FF19323C"/>
      </bottom>
      <diagonal/>
    </border>
    <border>
      <left style="thin">
        <color rgb="FF387287"/>
      </left>
      <right/>
      <top style="medium">
        <color theme="3"/>
      </top>
      <bottom style="medium">
        <color rgb="FF19323C"/>
      </bottom>
      <diagonal/>
    </border>
    <border>
      <left/>
      <right style="medium">
        <color rgb="FF19323C"/>
      </right>
      <top style="medium">
        <color theme="3"/>
      </top>
      <bottom style="medium">
        <color rgb="FF19323C"/>
      </bottom>
      <diagonal/>
    </border>
    <border>
      <left style="thin">
        <color rgb="FFBFBFBF"/>
      </left>
      <right/>
      <top style="medium">
        <color rgb="FF19323C"/>
      </top>
      <bottom style="thin">
        <color rgb="FFBFBFBF"/>
      </bottom>
      <diagonal/>
    </border>
    <border>
      <left style="thin">
        <color rgb="FFBFBFBF"/>
      </left>
      <right/>
      <top style="thin">
        <color rgb="FFBFBFBF"/>
      </top>
      <bottom style="thin">
        <color rgb="FFBFBFBF"/>
      </bottom>
      <diagonal/>
    </border>
    <border>
      <left style="thin">
        <color rgb="FFBFBFBF"/>
      </left>
      <right/>
      <top style="thin">
        <color rgb="FFBFBFBF"/>
      </top>
      <bottom style="medium">
        <color theme="3"/>
      </bottom>
      <diagonal/>
    </border>
    <border>
      <left/>
      <right style="medium">
        <color rgb="FF19323C"/>
      </right>
      <top style="thin">
        <color rgb="FFBFBFBF"/>
      </top>
      <bottom style="medium">
        <color theme="3"/>
      </bottom>
      <diagonal/>
    </border>
    <border>
      <left style="medium">
        <color rgb="FF19323C"/>
      </left>
      <right/>
      <top style="medium">
        <color rgb="FF19323C"/>
      </top>
      <bottom style="medium">
        <color rgb="FF19323C"/>
      </bottom>
      <diagonal/>
    </border>
    <border>
      <left/>
      <right style="medium">
        <color rgb="FF19323C"/>
      </right>
      <top style="medium">
        <color rgb="FF19323C"/>
      </top>
      <bottom style="medium">
        <color rgb="FF19323C"/>
      </bottom>
      <diagonal/>
    </border>
    <border>
      <left/>
      <right style="medium">
        <color rgb="FF19323C"/>
      </right>
      <top/>
      <bottom style="thin">
        <color rgb="FFBFBFBF"/>
      </bottom>
      <diagonal/>
    </border>
    <border>
      <left/>
      <right style="medium">
        <color rgb="FF19323C"/>
      </right>
      <top/>
      <bottom style="medium">
        <color rgb="FF19323C"/>
      </bottom>
      <diagonal/>
    </border>
    <border>
      <left style="medium">
        <color rgb="FF19323C"/>
      </left>
      <right style="thin">
        <color rgb="FFBFBFBF"/>
      </right>
      <top/>
      <bottom/>
      <diagonal/>
    </border>
    <border>
      <left style="medium">
        <color rgb="FF19323C"/>
      </left>
      <right/>
      <top/>
      <bottom style="thin">
        <color rgb="FFBFBFBF"/>
      </bottom>
      <diagonal/>
    </border>
    <border>
      <left style="thin">
        <color rgb="FFBFBFBF"/>
      </left>
      <right style="medium">
        <color rgb="FF19323C"/>
      </right>
      <top/>
      <bottom style="thin">
        <color rgb="FFBFBFBF"/>
      </bottom>
      <diagonal/>
    </border>
    <border>
      <left/>
      <right style="medium">
        <color rgb="FF19323C"/>
      </right>
      <top/>
      <bottom/>
      <diagonal/>
    </border>
    <border>
      <left style="medium">
        <color rgb="FF19323C"/>
      </left>
      <right style="thin">
        <color rgb="FFBFBFBF"/>
      </right>
      <top style="thin">
        <color rgb="FFBFBFBF"/>
      </top>
      <bottom style="medium">
        <color rgb="FF19323C"/>
      </bottom>
      <diagonal/>
    </border>
    <border>
      <left/>
      <right style="medium">
        <color rgb="FF19323C"/>
      </right>
      <top style="thin">
        <color rgb="FFBFBFBF"/>
      </top>
      <bottom style="medium">
        <color rgb="FF19323C"/>
      </bottom>
      <diagonal/>
    </border>
    <border>
      <left style="thin">
        <color rgb="FFBFBFBF"/>
      </left>
      <right style="medium">
        <color rgb="FF19323C"/>
      </right>
      <top style="thin">
        <color rgb="FFBFBFBF"/>
      </top>
      <bottom/>
      <diagonal/>
    </border>
    <border>
      <left/>
      <right/>
      <top style="medium">
        <color rgb="FF19323C"/>
      </top>
      <bottom style="medium">
        <color rgb="FF19323C"/>
      </bottom>
      <diagonal/>
    </border>
    <border>
      <left style="medium">
        <color rgb="FF19323C"/>
      </left>
      <right/>
      <top style="medium">
        <color rgb="FF19323C"/>
      </top>
      <bottom style="thin">
        <color rgb="FFBFBFBF"/>
      </bottom>
      <diagonal/>
    </border>
    <border>
      <left/>
      <right style="thin">
        <color rgb="FFBFBFBF"/>
      </right>
      <top style="medium">
        <color rgb="FF19323C"/>
      </top>
      <bottom style="thin">
        <color rgb="FFBFBFBF"/>
      </bottom>
      <diagonal/>
    </border>
    <border>
      <left style="medium">
        <color rgb="FF19323C"/>
      </left>
      <right/>
      <top style="thin">
        <color rgb="FFBFBFBF"/>
      </top>
      <bottom style="thin">
        <color rgb="FFBFBFBF"/>
      </bottom>
      <diagonal/>
    </border>
    <border>
      <left/>
      <right style="thin">
        <color rgb="FFBFBFBF"/>
      </right>
      <top style="thin">
        <color rgb="FFBFBFBF"/>
      </top>
      <bottom style="thin">
        <color rgb="FFBFBFBF"/>
      </bottom>
      <diagonal/>
    </border>
    <border>
      <left style="medium">
        <color rgb="FF19323C"/>
      </left>
      <right/>
      <top style="thin">
        <color rgb="FFBFBFBF"/>
      </top>
      <bottom style="medium">
        <color rgb="FF19323C"/>
      </bottom>
      <diagonal/>
    </border>
    <border>
      <left/>
      <right style="thin">
        <color rgb="FFBFBFBF"/>
      </right>
      <top style="medium">
        <color rgb="FF19323C"/>
      </top>
      <bottom style="medium">
        <color rgb="FF19323C"/>
      </bottom>
      <diagonal/>
    </border>
    <border>
      <left style="thin">
        <color rgb="FFBFBFBF"/>
      </left>
      <right/>
      <top style="thin">
        <color rgb="FFBFBFBF"/>
      </top>
      <bottom style="medium">
        <color rgb="FF19323C"/>
      </bottom>
      <diagonal/>
    </border>
    <border>
      <left style="thin">
        <color rgb="FFBFBFBF"/>
      </left>
      <right/>
      <top style="medium">
        <color rgb="FF19323C"/>
      </top>
      <bottom style="medium">
        <color rgb="FF19323C"/>
      </bottom>
      <diagonal/>
    </border>
    <border>
      <left style="thin">
        <color theme="3" tint="0.24994659260841701"/>
      </left>
      <right/>
      <top style="medium">
        <color theme="3"/>
      </top>
      <bottom style="medium">
        <color theme="3"/>
      </bottom>
      <diagonal/>
    </border>
    <border>
      <left style="medium">
        <color rgb="FF19323C"/>
      </left>
      <right style="thin">
        <color theme="0" tint="-0.249977111117893"/>
      </right>
      <top/>
      <bottom style="medium">
        <color rgb="FF19323C"/>
      </bottom>
      <diagonal/>
    </border>
    <border>
      <left style="thin">
        <color theme="0" tint="-0.249977111117893"/>
      </left>
      <right style="medium">
        <color rgb="FF19323C"/>
      </right>
      <top/>
      <bottom style="medium">
        <color rgb="FF19323C"/>
      </bottom>
      <diagonal/>
    </border>
    <border>
      <left style="medium">
        <color rgb="FF19323C"/>
      </left>
      <right style="thin">
        <color theme="0" tint="-0.249977111117893"/>
      </right>
      <top style="thin">
        <color theme="0" tint="-0.249977111117893"/>
      </top>
      <bottom style="thin">
        <color theme="0" tint="-0.249977111117893"/>
      </bottom>
      <diagonal/>
    </border>
    <border>
      <left style="thin">
        <color theme="0" tint="-0.249977111117893"/>
      </left>
      <right style="medium">
        <color rgb="FF19323C"/>
      </right>
      <top style="thin">
        <color theme="0" tint="-0.249977111117893"/>
      </top>
      <bottom style="thin">
        <color theme="0" tint="-0.249977111117893"/>
      </bottom>
      <diagonal/>
    </border>
    <border>
      <left/>
      <right style="thin">
        <color theme="3" tint="0.24994659260841701"/>
      </right>
      <top style="medium">
        <color theme="3"/>
      </top>
      <bottom style="medium">
        <color theme="3"/>
      </bottom>
      <diagonal/>
    </border>
    <border>
      <left/>
      <right/>
      <top style="thin">
        <color theme="0"/>
      </top>
      <bottom style="thin">
        <color theme="0"/>
      </bottom>
      <diagonal/>
    </border>
    <border>
      <left/>
      <right style="thick">
        <color theme="0"/>
      </right>
      <top style="thin">
        <color theme="0"/>
      </top>
      <bottom style="thin">
        <color theme="0"/>
      </bottom>
      <diagonal/>
    </border>
    <border>
      <left/>
      <right style="thin">
        <color theme="0" tint="-0.249977111117893"/>
      </right>
      <top style="medium">
        <color theme="3"/>
      </top>
      <bottom style="thin">
        <color theme="0" tint="-0.249977111117893"/>
      </bottom>
      <diagonal/>
    </border>
    <border>
      <left/>
      <right style="thin">
        <color theme="0" tint="-0.249977111117893"/>
      </right>
      <top/>
      <bottom style="medium">
        <color theme="3"/>
      </bottom>
      <diagonal/>
    </border>
    <border>
      <left style="medium">
        <color theme="3"/>
      </left>
      <right style="thin">
        <color theme="0" tint="-0.249977111117893"/>
      </right>
      <top style="thin">
        <color theme="0" tint="-0.24994659260841701"/>
      </top>
      <bottom style="medium">
        <color theme="3"/>
      </bottom>
      <diagonal/>
    </border>
    <border>
      <left style="thin">
        <color theme="0" tint="-0.249977111117893"/>
      </left>
      <right style="medium">
        <color theme="3"/>
      </right>
      <top style="thin">
        <color theme="0" tint="-0.24994659260841701"/>
      </top>
      <bottom style="medium">
        <color theme="3"/>
      </bottom>
      <diagonal/>
    </border>
    <border>
      <left style="thin">
        <color theme="0" tint="-0.249977111117893"/>
      </left>
      <right style="medium">
        <color theme="3"/>
      </right>
      <top/>
      <bottom/>
      <diagonal/>
    </border>
    <border>
      <left style="thin">
        <color theme="3" tint="0.24994659260841701"/>
      </left>
      <right style="thick">
        <color theme="0"/>
      </right>
      <top style="thin">
        <color theme="0"/>
      </top>
      <bottom style="medium">
        <color theme="3"/>
      </bottom>
      <diagonal/>
    </border>
    <border>
      <left style="thin">
        <color theme="3" tint="0.24994659260841701"/>
      </left>
      <right style="thin">
        <color theme="3" tint="0.24994659260841701"/>
      </right>
      <top style="thin">
        <color theme="0"/>
      </top>
      <bottom style="medium">
        <color theme="3"/>
      </bottom>
      <diagonal/>
    </border>
    <border>
      <left/>
      <right style="thin">
        <color theme="3" tint="0.24994659260841701"/>
      </right>
      <top style="thin">
        <color theme="0"/>
      </top>
      <bottom style="medium">
        <color theme="3"/>
      </bottom>
      <diagonal/>
    </border>
    <border>
      <left style="medium">
        <color theme="3"/>
      </left>
      <right style="thin">
        <color theme="0" tint="-0.24994659260841701"/>
      </right>
      <top style="thin">
        <color theme="0" tint="-0.24994659260841701"/>
      </top>
      <bottom style="thin">
        <color theme="0" tint="-0.24994659260841701"/>
      </bottom>
      <diagonal/>
    </border>
    <border>
      <left style="thin">
        <color theme="0" tint="-0.24994659260841701"/>
      </left>
      <right style="medium">
        <color theme="3"/>
      </right>
      <top style="thin">
        <color theme="0" tint="-0.24994659260841701"/>
      </top>
      <bottom style="thin">
        <color theme="0" tint="-0.24994659260841701"/>
      </bottom>
      <diagonal/>
    </border>
    <border>
      <left style="medium">
        <color theme="3"/>
      </left>
      <right style="thin">
        <color theme="0" tint="-0.24994659260841701"/>
      </right>
      <top style="thin">
        <color theme="0" tint="-0.24994659260841701"/>
      </top>
      <bottom style="medium">
        <color theme="3"/>
      </bottom>
      <diagonal/>
    </border>
    <border>
      <left style="thin">
        <color theme="0" tint="-0.24994659260841701"/>
      </left>
      <right style="medium">
        <color theme="3"/>
      </right>
      <top style="thin">
        <color theme="0" tint="-0.24994659260841701"/>
      </top>
      <bottom style="medium">
        <color theme="3"/>
      </bottom>
      <diagonal/>
    </border>
    <border>
      <left style="medium">
        <color theme="3"/>
      </left>
      <right style="thin">
        <color theme="0" tint="-0.24994659260841701"/>
      </right>
      <top style="thin">
        <color theme="0" tint="-0.24994659260841701"/>
      </top>
      <bottom/>
      <diagonal/>
    </border>
    <border>
      <left style="thin">
        <color theme="0" tint="-0.24994659260841701"/>
      </left>
      <right style="medium">
        <color theme="3"/>
      </right>
      <top style="thin">
        <color theme="0" tint="-0.24994659260841701"/>
      </top>
      <bottom/>
      <diagonal/>
    </border>
    <border>
      <left style="medium">
        <color theme="3"/>
      </left>
      <right style="medium">
        <color theme="3"/>
      </right>
      <top style="medium">
        <color theme="3"/>
      </top>
      <bottom style="medium">
        <color theme="3"/>
      </bottom>
      <diagonal/>
    </border>
    <border>
      <left style="thick">
        <color theme="0"/>
      </left>
      <right/>
      <top style="thin">
        <color theme="0"/>
      </top>
      <bottom style="thin">
        <color theme="0"/>
      </bottom>
      <diagonal/>
    </border>
    <border>
      <left style="thin">
        <color theme="3" tint="0.24994659260841701"/>
      </left>
      <right/>
      <top style="thin">
        <color theme="0"/>
      </top>
      <bottom style="medium">
        <color theme="3"/>
      </bottom>
      <diagonal/>
    </border>
    <border>
      <left/>
      <right/>
      <top style="medium">
        <color auto="1"/>
      </top>
      <bottom/>
      <diagonal/>
    </border>
    <border>
      <left/>
      <right/>
      <top style="dotted">
        <color auto="1"/>
      </top>
      <bottom/>
      <diagonal/>
    </border>
    <border>
      <left style="medium">
        <color theme="3"/>
      </left>
      <right style="thin">
        <color theme="0" tint="-0.249977111117893"/>
      </right>
      <top style="thin">
        <color theme="0" tint="-0.24994659260841701"/>
      </top>
      <bottom style="double">
        <color theme="0" tint="-0.24994659260841701"/>
      </bottom>
      <diagonal/>
    </border>
    <border>
      <left style="thin">
        <color theme="0" tint="-0.249977111117893"/>
      </left>
      <right style="medium">
        <color theme="3"/>
      </right>
      <top style="thin">
        <color theme="0" tint="-0.24994659260841701"/>
      </top>
      <bottom style="double">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
        <color theme="3"/>
      </left>
      <right style="thin">
        <color theme="0" tint="-0.249977111117893"/>
      </right>
      <top style="medium">
        <color theme="3"/>
      </top>
      <bottom/>
      <diagonal/>
    </border>
    <border>
      <left style="thin">
        <color theme="0" tint="-0.249977111117893"/>
      </left>
      <right style="medium">
        <color theme="3"/>
      </right>
      <top style="medium">
        <color theme="3"/>
      </top>
      <bottom/>
      <diagonal/>
    </border>
    <border>
      <left style="medium">
        <color theme="3"/>
      </left>
      <right style="thin">
        <color theme="0" tint="-0.24994659260841701"/>
      </right>
      <top/>
      <bottom style="thin">
        <color theme="0" tint="-0.249977111117893"/>
      </bottom>
      <diagonal/>
    </border>
    <border>
      <left style="medium">
        <color theme="3"/>
      </left>
      <right style="thin">
        <color theme="0" tint="-0.24994659260841701"/>
      </right>
      <top style="medium">
        <color theme="3"/>
      </top>
      <bottom/>
      <diagonal/>
    </border>
    <border>
      <left style="thin">
        <color theme="0" tint="-0.24994659260841701"/>
      </left>
      <right style="medium">
        <color theme="3"/>
      </right>
      <top style="medium">
        <color theme="3"/>
      </top>
      <bottom/>
      <diagonal/>
    </border>
    <border>
      <left style="thin">
        <color theme="0" tint="-0.24994659260841701"/>
      </left>
      <right style="medium">
        <color theme="3"/>
      </right>
      <top/>
      <bottom style="thin">
        <color theme="0" tint="-0.249977111117893"/>
      </bottom>
      <diagonal/>
    </border>
    <border>
      <left style="thin">
        <color rgb="FFBFBFBF"/>
      </left>
      <right style="medium">
        <color rgb="FF19323C"/>
      </right>
      <top style="thin">
        <color theme="0" tint="-0.24994659260841701"/>
      </top>
      <bottom style="thin">
        <color rgb="FFBFBFBF"/>
      </bottom>
      <diagonal/>
    </border>
    <border>
      <left style="thin">
        <color rgb="FFBFBFBF"/>
      </left>
      <right style="medium">
        <color rgb="FF19323C"/>
      </right>
      <top style="medium">
        <color rgb="FF19323C"/>
      </top>
      <bottom/>
      <diagonal/>
    </border>
    <border>
      <left style="medium">
        <color rgb="FF19323C"/>
      </left>
      <right style="thin">
        <color theme="0" tint="-0.24994659260841701"/>
      </right>
      <top/>
      <bottom style="thin">
        <color theme="0" tint="-0.249977111117893"/>
      </bottom>
      <diagonal/>
    </border>
    <border>
      <left/>
      <right style="medium">
        <color rgb="FF19323C"/>
      </right>
      <top style="thin">
        <color rgb="FFBFBFBF"/>
      </top>
      <bottom/>
      <diagonal/>
    </border>
    <border>
      <left style="medium">
        <color rgb="FF19323C"/>
      </left>
      <right/>
      <top style="medium">
        <color rgb="FF19323C"/>
      </top>
      <bottom/>
      <diagonal/>
    </border>
    <border>
      <left style="medium">
        <color theme="3"/>
      </left>
      <right style="thin">
        <color rgb="FFBFBFBF"/>
      </right>
      <top style="medium">
        <color theme="3"/>
      </top>
      <bottom/>
      <diagonal/>
    </border>
    <border>
      <left style="medium">
        <color rgb="FF19323C"/>
      </left>
      <right style="thin">
        <color rgb="FFBFBFBF"/>
      </right>
      <top/>
      <bottom style="thin">
        <color theme="0" tint="-0.24994659260841701"/>
      </bottom>
      <diagonal/>
    </border>
    <border>
      <left style="thin">
        <color rgb="FFBFBFBF"/>
      </left>
      <right style="medium">
        <color rgb="FF19323C"/>
      </right>
      <top style="thin">
        <color rgb="FFBFBFBF"/>
      </top>
      <bottom style="medium">
        <color rgb="FF19323C"/>
      </bottom>
      <diagonal/>
    </border>
    <border>
      <left/>
      <right/>
      <top/>
      <bottom style="dotted">
        <color theme="1" tint="0.34998626667073579"/>
      </bottom>
      <diagonal/>
    </border>
    <border>
      <left/>
      <right/>
      <top/>
      <bottom style="medium">
        <color auto="1"/>
      </bottom>
      <diagonal/>
    </border>
    <border>
      <left style="thin">
        <color theme="0" tint="-0.24994659260841701"/>
      </left>
      <right style="medium">
        <color rgb="FF19323C"/>
      </right>
      <top style="thin">
        <color rgb="FFBFBFBF"/>
      </top>
      <bottom/>
      <diagonal/>
    </border>
    <border>
      <left style="medium">
        <color rgb="FF19323C"/>
      </left>
      <right style="thin">
        <color theme="0" tint="-0.24994659260841701"/>
      </right>
      <top style="thin">
        <color theme="0" tint="-0.24994659260841701"/>
      </top>
      <bottom style="thin">
        <color theme="0" tint="-0.24994659260841701"/>
      </bottom>
      <diagonal/>
    </border>
    <border>
      <left style="medium">
        <color theme="3"/>
      </left>
      <right style="thin">
        <color theme="0" tint="-0.249977111117893"/>
      </right>
      <top style="thin">
        <color theme="0" tint="-0.249977111117893"/>
      </top>
      <bottom style="thin">
        <color theme="0" tint="-0.24994659260841701"/>
      </bottom>
      <diagonal/>
    </border>
    <border>
      <left style="thin">
        <color theme="0" tint="-0.24994659260841701"/>
      </left>
      <right style="thin">
        <color theme="0" tint="-0.24994659260841701"/>
      </right>
      <top style="thin">
        <color theme="0" tint="-0.24994659260841701"/>
      </top>
      <bottom style="medium">
        <color theme="3"/>
      </bottom>
      <diagonal/>
    </border>
    <border>
      <left style="medium">
        <color theme="3"/>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medium">
        <color theme="3"/>
      </right>
      <top/>
      <bottom style="thin">
        <color theme="0" tint="-0.24994659260841701"/>
      </bottom>
      <diagonal/>
    </border>
    <border>
      <left style="thin">
        <color theme="0" tint="-0.249977111117893"/>
      </left>
      <right style="thin">
        <color theme="0" tint="-0.249977111117893"/>
      </right>
      <top style="thin">
        <color theme="0" tint="-0.249977111117893"/>
      </top>
      <bottom style="thin">
        <color theme="0" tint="-0.24994659260841701"/>
      </bottom>
      <diagonal/>
    </border>
    <border>
      <left style="thin">
        <color theme="0" tint="-0.249977111117893"/>
      </left>
      <right style="medium">
        <color theme="3"/>
      </right>
      <top style="thin">
        <color theme="0" tint="-0.249977111117893"/>
      </top>
      <bottom style="thin">
        <color theme="0" tint="-0.24994659260841701"/>
      </bottom>
      <diagonal/>
    </border>
  </borders>
  <cellStyleXfs count="220">
    <xf numFmtId="0" fontId="0" fillId="0" borderId="0"/>
    <xf numFmtId="9" fontId="2" fillId="0" borderId="0" applyFont="0" applyFill="0" applyBorder="0" applyAlignment="0" applyProtection="0"/>
    <xf numFmtId="0" fontId="4" fillId="0" borderId="0"/>
    <xf numFmtId="9" fontId="4" fillId="0" borderId="0" applyFont="0" applyFill="0" applyBorder="0" applyAlignment="0" applyProtection="0"/>
    <xf numFmtId="164" fontId="4" fillId="0" borderId="0" applyFont="0" applyFill="0" applyBorder="0" applyAlignment="0" applyProtection="0"/>
    <xf numFmtId="165" fontId="4" fillId="0" borderId="0" applyFont="0" applyFill="0" applyBorder="0" applyAlignment="0" applyProtection="0"/>
    <xf numFmtId="164"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5" fillId="0" borderId="0" applyFont="0" applyFill="0" applyBorder="0" applyAlignment="0" applyProtection="0"/>
    <xf numFmtId="0" fontId="4" fillId="0" borderId="0"/>
    <xf numFmtId="0" fontId="4" fillId="0" borderId="0"/>
    <xf numFmtId="0" fontId="4" fillId="0" borderId="0"/>
    <xf numFmtId="0" fontId="5" fillId="0" borderId="0"/>
    <xf numFmtId="44" fontId="4" fillId="0" borderId="0" applyFont="0" applyFill="0" applyBorder="0" applyAlignment="0" applyProtection="0"/>
    <xf numFmtId="44" fontId="4" fillId="0" borderId="0" applyFont="0" applyFill="0" applyBorder="0" applyAlignment="0" applyProtection="0"/>
    <xf numFmtId="0" fontId="6" fillId="0" borderId="0"/>
    <xf numFmtId="44" fontId="6" fillId="0" borderId="0" applyFont="0" applyFill="0" applyBorder="0" applyAlignment="0" applyProtection="0"/>
    <xf numFmtId="0" fontId="10" fillId="0" borderId="0" applyNumberFormat="0" applyFill="0" applyBorder="0" applyAlignment="0" applyProtection="0"/>
    <xf numFmtId="0" fontId="18"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1" fillId="0" borderId="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xf numFmtId="0" fontId="24" fillId="0" borderId="0" applyNumberFormat="0" applyFill="0" applyBorder="0" applyAlignment="0" applyProtection="0"/>
  </cellStyleXfs>
  <cellXfs count="451">
    <xf numFmtId="0" fontId="0" fillId="0" borderId="0" xfId="0"/>
    <xf numFmtId="0" fontId="7" fillId="0" borderId="0" xfId="0" applyFont="1"/>
    <xf numFmtId="0" fontId="3" fillId="6" borderId="0" xfId="0" applyFont="1" applyFill="1"/>
    <xf numFmtId="0" fontId="0" fillId="6" borderId="0" xfId="0" applyFill="1"/>
    <xf numFmtId="0" fontId="7" fillId="6" borderId="0" xfId="0" applyFont="1" applyFill="1"/>
    <xf numFmtId="0" fontId="13" fillId="0" borderId="0" xfId="0" applyFont="1" applyAlignment="1">
      <alignment horizontal="left"/>
    </xf>
    <xf numFmtId="0" fontId="16" fillId="0" borderId="0" xfId="0" applyFont="1"/>
    <xf numFmtId="0" fontId="17" fillId="6" borderId="0" xfId="0" applyFont="1" applyFill="1"/>
    <xf numFmtId="0" fontId="12" fillId="6" borderId="0" xfId="0" applyFont="1" applyFill="1" applyAlignment="1">
      <alignment vertical="top" wrapText="1"/>
    </xf>
    <xf numFmtId="0" fontId="0" fillId="6" borderId="0" xfId="0" applyFill="1" applyAlignment="1">
      <alignment vertical="center"/>
    </xf>
    <xf numFmtId="0" fontId="3" fillId="6" borderId="0" xfId="0" applyFont="1" applyFill="1" applyAlignment="1">
      <alignment vertical="center"/>
    </xf>
    <xf numFmtId="166" fontId="3" fillId="6" borderId="0" xfId="0" applyNumberFormat="1" applyFont="1" applyFill="1"/>
    <xf numFmtId="0" fontId="3" fillId="0" borderId="0" xfId="0" applyFont="1"/>
    <xf numFmtId="166" fontId="0" fillId="6" borderId="0" xfId="0" applyNumberFormat="1" applyFill="1"/>
    <xf numFmtId="0" fontId="8" fillId="6" borderId="0" xfId="18" applyFont="1" applyFill="1" applyAlignment="1" applyProtection="1">
      <alignment horizontal="right"/>
    </xf>
    <xf numFmtId="0" fontId="19" fillId="6" borderId="0" xfId="18" applyFont="1" applyFill="1" applyProtection="1"/>
    <xf numFmtId="0" fontId="10" fillId="7" borderId="0" xfId="0" applyFont="1" applyFill="1"/>
    <xf numFmtId="0" fontId="10" fillId="7" borderId="0" xfId="18" applyFill="1" applyAlignment="1" applyProtection="1">
      <alignment vertical="center"/>
    </xf>
    <xf numFmtId="0" fontId="10" fillId="7" borderId="0" xfId="0" applyFont="1" applyFill="1" applyAlignment="1">
      <alignment vertical="center"/>
    </xf>
    <xf numFmtId="0" fontId="0" fillId="7" borderId="0" xfId="0" applyFill="1"/>
    <xf numFmtId="0" fontId="3" fillId="0" borderId="15" xfId="0" applyFont="1" applyBorder="1"/>
    <xf numFmtId="0" fontId="3" fillId="0" borderId="18" xfId="0" applyFont="1" applyBorder="1"/>
    <xf numFmtId="0" fontId="3" fillId="0" borderId="20" xfId="0" applyFont="1" applyBorder="1"/>
    <xf numFmtId="166" fontId="3" fillId="2" borderId="27" xfId="1" applyNumberFormat="1" applyFont="1" applyFill="1" applyBorder="1" applyProtection="1"/>
    <xf numFmtId="0" fontId="3" fillId="0" borderId="18" xfId="0" quotePrefix="1" applyFont="1" applyBorder="1"/>
    <xf numFmtId="166" fontId="3" fillId="0" borderId="29" xfId="0" applyNumberFormat="1" applyFont="1" applyBorder="1"/>
    <xf numFmtId="166" fontId="3" fillId="0" borderId="27" xfId="0" applyNumberFormat="1" applyFont="1" applyBorder="1"/>
    <xf numFmtId="166" fontId="3" fillId="0" borderId="31" xfId="0" applyNumberFormat="1" applyFont="1" applyBorder="1"/>
    <xf numFmtId="10" fontId="3" fillId="0" borderId="27" xfId="1" applyNumberFormat="1" applyFont="1" applyBorder="1" applyAlignment="1" applyProtection="1">
      <alignment horizontal="right"/>
    </xf>
    <xf numFmtId="49" fontId="3" fillId="9" borderId="19" xfId="0" applyNumberFormat="1" applyFont="1" applyFill="1" applyBorder="1" applyAlignment="1" applyProtection="1">
      <alignment horizontal="right"/>
      <protection locked="0"/>
    </xf>
    <xf numFmtId="166" fontId="3" fillId="9" borderId="31" xfId="0" applyNumberFormat="1" applyFont="1" applyFill="1" applyBorder="1" applyProtection="1">
      <protection locked="0"/>
    </xf>
    <xf numFmtId="10" fontId="3" fillId="9" borderId="27" xfId="0" applyNumberFormat="1" applyFont="1" applyFill="1" applyBorder="1" applyProtection="1">
      <protection locked="0"/>
    </xf>
    <xf numFmtId="0" fontId="3" fillId="7" borderId="0" xfId="0" applyFont="1" applyFill="1"/>
    <xf numFmtId="0" fontId="0" fillId="0" borderId="24" xfId="0" applyBorder="1"/>
    <xf numFmtId="0" fontId="0" fillId="0" borderId="40" xfId="0" applyBorder="1"/>
    <xf numFmtId="0" fontId="0" fillId="0" borderId="41" xfId="0" applyBorder="1"/>
    <xf numFmtId="0" fontId="0" fillId="0" borderId="42" xfId="0" applyBorder="1"/>
    <xf numFmtId="0" fontId="0" fillId="0" borderId="43" xfId="0" applyBorder="1"/>
    <xf numFmtId="0" fontId="0" fillId="0" borderId="44" xfId="0" applyBorder="1"/>
    <xf numFmtId="0" fontId="0" fillId="0" borderId="45" xfId="0" applyBorder="1"/>
    <xf numFmtId="0" fontId="0" fillId="0" borderId="46" xfId="0" applyBorder="1"/>
    <xf numFmtId="0" fontId="10" fillId="7" borderId="0" xfId="18" applyFill="1" applyAlignment="1">
      <alignment vertical="center"/>
    </xf>
    <xf numFmtId="14" fontId="7" fillId="2" borderId="43" xfId="0" applyNumberFormat="1" applyFont="1" applyFill="1" applyBorder="1"/>
    <xf numFmtId="9" fontId="0" fillId="0" borderId="43" xfId="1" applyFont="1" applyBorder="1"/>
    <xf numFmtId="0" fontId="16" fillId="0" borderId="42" xfId="0" applyFont="1" applyBorder="1"/>
    <xf numFmtId="0" fontId="16" fillId="0" borderId="43" xfId="0" applyFont="1" applyBorder="1"/>
    <xf numFmtId="0" fontId="16" fillId="0" borderId="18" xfId="0" applyFont="1" applyBorder="1"/>
    <xf numFmtId="0" fontId="16" fillId="0" borderId="47" xfId="0" applyFont="1" applyBorder="1"/>
    <xf numFmtId="0" fontId="10" fillId="7" borderId="0" xfId="18" applyFill="1" applyBorder="1" applyAlignment="1">
      <alignment vertical="center"/>
    </xf>
    <xf numFmtId="0" fontId="16" fillId="0" borderId="15" xfId="0" applyFont="1" applyBorder="1"/>
    <xf numFmtId="167" fontId="16" fillId="0" borderId="17" xfId="0" applyNumberFormat="1" applyFont="1" applyBorder="1"/>
    <xf numFmtId="0" fontId="16" fillId="0" borderId="36" xfId="0" applyFont="1" applyBorder="1"/>
    <xf numFmtId="166" fontId="16" fillId="0" borderId="46" xfId="0" applyNumberFormat="1" applyFont="1" applyBorder="1"/>
    <xf numFmtId="166" fontId="16" fillId="0" borderId="17" xfId="0" applyNumberFormat="1" applyFont="1" applyBorder="1"/>
    <xf numFmtId="166" fontId="16" fillId="0" borderId="19" xfId="0" applyNumberFormat="1" applyFont="1" applyBorder="1"/>
    <xf numFmtId="166" fontId="16" fillId="0" borderId="48" xfId="0" applyNumberFormat="1" applyFont="1" applyBorder="1"/>
    <xf numFmtId="10" fontId="16" fillId="0" borderId="46" xfId="0" applyNumberFormat="1" applyFont="1" applyBorder="1"/>
    <xf numFmtId="0" fontId="16" fillId="0" borderId="9" xfId="0" applyFont="1" applyBorder="1"/>
    <xf numFmtId="166" fontId="16" fillId="0" borderId="14" xfId="0" applyNumberFormat="1" applyFont="1" applyBorder="1"/>
    <xf numFmtId="0" fontId="10" fillId="7" borderId="0" xfId="18" applyFill="1" applyAlignment="1" applyProtection="1">
      <alignment horizontal="center" vertical="center"/>
    </xf>
    <xf numFmtId="0" fontId="3" fillId="2" borderId="15" xfId="0" applyFont="1" applyFill="1" applyBorder="1"/>
    <xf numFmtId="0" fontId="3" fillId="5" borderId="32" xfId="0" applyFont="1" applyFill="1" applyBorder="1" applyAlignment="1">
      <alignment horizontal="center"/>
    </xf>
    <xf numFmtId="0" fontId="3" fillId="4" borderId="32" xfId="0" applyFont="1" applyFill="1" applyBorder="1" applyAlignment="1">
      <alignment horizontal="center"/>
    </xf>
    <xf numFmtId="0" fontId="3" fillId="3" borderId="31" xfId="0" applyFont="1" applyFill="1" applyBorder="1" applyAlignment="1">
      <alignment horizontal="center"/>
    </xf>
    <xf numFmtId="9" fontId="3" fillId="9" borderId="1" xfId="1" applyFont="1" applyFill="1" applyBorder="1" applyAlignment="1" applyProtection="1">
      <alignment horizontal="center"/>
      <protection locked="0"/>
    </xf>
    <xf numFmtId="9" fontId="3" fillId="9" borderId="27" xfId="1" applyFont="1" applyFill="1" applyBorder="1" applyAlignment="1" applyProtection="1">
      <alignment horizontal="center"/>
      <protection locked="0"/>
    </xf>
    <xf numFmtId="0" fontId="0" fillId="0" borderId="49" xfId="0" applyBorder="1"/>
    <xf numFmtId="0" fontId="0" fillId="0" borderId="50" xfId="0" applyBorder="1"/>
    <xf numFmtId="9" fontId="0" fillId="0" borderId="51" xfId="1" applyFont="1" applyBorder="1"/>
    <xf numFmtId="0" fontId="16" fillId="0" borderId="49" xfId="0" applyFont="1" applyBorder="1"/>
    <xf numFmtId="0" fontId="16" fillId="0" borderId="50" xfId="0" applyFont="1" applyBorder="1"/>
    <xf numFmtId="9" fontId="16" fillId="0" borderId="43" xfId="1" applyFont="1" applyBorder="1"/>
    <xf numFmtId="0" fontId="0" fillId="0" borderId="52" xfId="0" applyBorder="1"/>
    <xf numFmtId="0" fontId="3" fillId="6" borderId="15" xfId="0" applyFont="1" applyFill="1" applyBorder="1"/>
    <xf numFmtId="0" fontId="3" fillId="6" borderId="18" xfId="0" applyFont="1" applyFill="1" applyBorder="1"/>
    <xf numFmtId="0" fontId="3" fillId="6" borderId="20" xfId="0" applyFont="1" applyFill="1" applyBorder="1"/>
    <xf numFmtId="10" fontId="3" fillId="9" borderId="27" xfId="0" applyNumberFormat="1" applyFont="1" applyFill="1" applyBorder="1" applyAlignment="1" applyProtection="1">
      <alignment horizontal="center"/>
      <protection locked="0"/>
    </xf>
    <xf numFmtId="10" fontId="3" fillId="9" borderId="29" xfId="0" applyNumberFormat="1" applyFont="1" applyFill="1" applyBorder="1" applyAlignment="1" applyProtection="1">
      <alignment horizontal="center"/>
      <protection locked="0"/>
    </xf>
    <xf numFmtId="166" fontId="3" fillId="2" borderId="27" xfId="0" applyNumberFormat="1" applyFont="1" applyFill="1" applyBorder="1"/>
    <xf numFmtId="0" fontId="3" fillId="6" borderId="38" xfId="0" applyFont="1" applyFill="1" applyBorder="1"/>
    <xf numFmtId="10" fontId="3" fillId="9" borderId="39" xfId="0" applyNumberFormat="1" applyFont="1" applyFill="1" applyBorder="1" applyAlignment="1" applyProtection="1">
      <alignment horizontal="center"/>
      <protection locked="0"/>
    </xf>
    <xf numFmtId="10" fontId="3" fillId="2" borderId="31" xfId="0" applyNumberFormat="1" applyFont="1" applyFill="1" applyBorder="1" applyAlignment="1">
      <alignment horizontal="center"/>
    </xf>
    <xf numFmtId="166" fontId="3" fillId="0" borderId="27" xfId="1" applyNumberFormat="1" applyFont="1" applyBorder="1" applyAlignment="1" applyProtection="1">
      <alignment horizontal="right"/>
    </xf>
    <xf numFmtId="10" fontId="16" fillId="0" borderId="46" xfId="0" applyNumberFormat="1" applyFont="1" applyBorder="1" applyAlignment="1">
      <alignment horizontal="right"/>
    </xf>
    <xf numFmtId="166" fontId="16" fillId="0" borderId="46" xfId="0" applyNumberFormat="1" applyFont="1" applyBorder="1" applyAlignment="1">
      <alignment horizontal="right"/>
    </xf>
    <xf numFmtId="0" fontId="11" fillId="7" borderId="11" xfId="0" applyFont="1" applyFill="1" applyBorder="1" applyAlignment="1">
      <alignment horizontal="left"/>
    </xf>
    <xf numFmtId="166" fontId="3" fillId="9" borderId="27" xfId="1" applyNumberFormat="1" applyFont="1" applyFill="1" applyBorder="1" applyAlignment="1" applyProtection="1">
      <alignment horizontal="center"/>
      <protection locked="0"/>
    </xf>
    <xf numFmtId="166" fontId="3" fillId="0" borderId="39" xfId="0" applyNumberFormat="1" applyFont="1" applyBorder="1"/>
    <xf numFmtId="0" fontId="3" fillId="0" borderId="20" xfId="0" applyFont="1" applyBorder="1" applyAlignment="1">
      <alignment vertical="center"/>
    </xf>
    <xf numFmtId="0" fontId="3" fillId="2" borderId="18" xfId="0" quotePrefix="1" applyFont="1" applyFill="1" applyBorder="1"/>
    <xf numFmtId="0" fontId="3" fillId="2" borderId="33" xfId="0" applyFont="1" applyFill="1" applyBorder="1"/>
    <xf numFmtId="166" fontId="3" fillId="9" borderId="1" xfId="1" applyNumberFormat="1" applyFont="1" applyFill="1" applyBorder="1" applyAlignment="1" applyProtection="1">
      <alignment horizontal="center"/>
      <protection locked="0"/>
    </xf>
    <xf numFmtId="166" fontId="16" fillId="0" borderId="31" xfId="0" applyNumberFormat="1" applyFont="1" applyBorder="1"/>
    <xf numFmtId="0" fontId="16" fillId="0" borderId="18" xfId="0" quotePrefix="1" applyFont="1" applyBorder="1"/>
    <xf numFmtId="166" fontId="16" fillId="0" borderId="27" xfId="0" applyNumberFormat="1" applyFont="1" applyBorder="1"/>
    <xf numFmtId="166" fontId="3" fillId="2" borderId="39" xfId="0" applyNumberFormat="1" applyFont="1" applyFill="1" applyBorder="1" applyAlignment="1" applyProtection="1">
      <alignment horizontal="center"/>
      <protection locked="0"/>
    </xf>
    <xf numFmtId="166" fontId="3" fillId="2" borderId="27" xfId="0" applyNumberFormat="1" applyFont="1" applyFill="1" applyBorder="1" applyAlignment="1" applyProtection="1">
      <alignment horizontal="center"/>
      <protection locked="0"/>
    </xf>
    <xf numFmtId="10" fontId="3" fillId="2" borderId="29" xfId="0" applyNumberFormat="1" applyFont="1" applyFill="1" applyBorder="1" applyAlignment="1" applyProtection="1">
      <alignment horizontal="center"/>
      <protection locked="0"/>
    </xf>
    <xf numFmtId="0" fontId="11" fillId="7" borderId="9" xfId="0" applyFont="1" applyFill="1" applyBorder="1" applyAlignment="1">
      <alignment horizontal="left"/>
    </xf>
    <xf numFmtId="2" fontId="3" fillId="0" borderId="18" xfId="0" quotePrefix="1" applyNumberFormat="1" applyFont="1" applyBorder="1" applyAlignment="1">
      <alignment horizontal="left"/>
    </xf>
    <xf numFmtId="9" fontId="3" fillId="0" borderId="27" xfId="0" applyNumberFormat="1" applyFont="1" applyBorder="1" applyProtection="1">
      <protection locked="0"/>
    </xf>
    <xf numFmtId="9" fontId="3" fillId="2" borderId="29" xfId="1" applyFont="1" applyFill="1" applyBorder="1" applyAlignment="1" applyProtection="1">
      <alignment horizontal="right"/>
    </xf>
    <xf numFmtId="0" fontId="25" fillId="6" borderId="0" xfId="0" applyFont="1" applyFill="1" applyAlignment="1">
      <alignment horizontal="center"/>
    </xf>
    <xf numFmtId="0" fontId="26" fillId="6" borderId="0" xfId="148" applyFont="1" applyFill="1"/>
    <xf numFmtId="0" fontId="3" fillId="6" borderId="0" xfId="0" applyFont="1" applyFill="1" applyAlignment="1">
      <alignment vertical="top"/>
    </xf>
    <xf numFmtId="0" fontId="27" fillId="7" borderId="55" xfId="0" applyFont="1" applyFill="1" applyBorder="1" applyAlignment="1" applyProtection="1">
      <alignment horizontal="left"/>
      <protection locked="0"/>
    </xf>
    <xf numFmtId="0" fontId="23" fillId="6" borderId="0" xfId="0" applyFont="1" applyFill="1" applyAlignment="1">
      <alignment horizontal="center"/>
    </xf>
    <xf numFmtId="0" fontId="27" fillId="6" borderId="0" xfId="0" applyFont="1" applyFill="1" applyAlignment="1">
      <alignment horizontal="center"/>
    </xf>
    <xf numFmtId="0" fontId="11" fillId="7" borderId="55" xfId="0" applyFont="1" applyFill="1" applyBorder="1" applyProtection="1">
      <protection locked="0"/>
    </xf>
    <xf numFmtId="0" fontId="27" fillId="7" borderId="56" xfId="0" applyFont="1" applyFill="1" applyBorder="1"/>
    <xf numFmtId="166" fontId="27" fillId="7" borderId="56" xfId="0" applyNumberFormat="1" applyFont="1" applyFill="1" applyBorder="1"/>
    <xf numFmtId="0" fontId="3" fillId="9" borderId="15" xfId="0" applyFont="1" applyFill="1" applyBorder="1" applyAlignment="1" applyProtection="1">
      <alignment horizontal="left"/>
      <protection locked="0"/>
    </xf>
    <xf numFmtId="0" fontId="3" fillId="9" borderId="32" xfId="0" applyFont="1" applyFill="1" applyBorder="1" applyProtection="1">
      <protection locked="0"/>
    </xf>
    <xf numFmtId="172" fontId="3" fillId="9" borderId="32" xfId="1" applyNumberFormat="1" applyFont="1" applyFill="1" applyBorder="1" applyProtection="1">
      <protection locked="0"/>
    </xf>
    <xf numFmtId="166" fontId="3" fillId="0" borderId="32" xfId="0" applyNumberFormat="1" applyFont="1" applyBorder="1"/>
    <xf numFmtId="0" fontId="3" fillId="9" borderId="38" xfId="0" applyFont="1" applyFill="1" applyBorder="1" applyAlignment="1" applyProtection="1">
      <alignment horizontal="left"/>
      <protection locked="0"/>
    </xf>
    <xf numFmtId="0" fontId="3" fillId="9" borderId="4" xfId="0" applyFont="1" applyFill="1" applyBorder="1" applyProtection="1">
      <protection locked="0"/>
    </xf>
    <xf numFmtId="172" fontId="3" fillId="9" borderId="4" xfId="1" applyNumberFormat="1" applyFont="1" applyFill="1" applyBorder="1" applyProtection="1">
      <protection locked="0"/>
    </xf>
    <xf numFmtId="166" fontId="3" fillId="0" borderId="4" xfId="0" applyNumberFormat="1" applyFont="1" applyBorder="1"/>
    <xf numFmtId="0" fontId="3" fillId="9" borderId="36" xfId="0" applyFont="1" applyFill="1" applyBorder="1" applyAlignment="1" applyProtection="1">
      <alignment horizontal="left"/>
      <protection locked="0"/>
    </xf>
    <xf numFmtId="0" fontId="3" fillId="9" borderId="54" xfId="0" applyFont="1" applyFill="1" applyBorder="1" applyProtection="1">
      <protection locked="0"/>
    </xf>
    <xf numFmtId="172" fontId="3" fillId="9" borderId="54" xfId="1" applyNumberFormat="1" applyFont="1" applyFill="1" applyBorder="1" applyProtection="1">
      <protection locked="0"/>
    </xf>
    <xf numFmtId="166" fontId="3" fillId="0" borderId="54" xfId="0" applyNumberFormat="1" applyFont="1" applyBorder="1"/>
    <xf numFmtId="0" fontId="3" fillId="6" borderId="10" xfId="0" applyFont="1" applyFill="1" applyBorder="1"/>
    <xf numFmtId="0" fontId="3" fillId="6" borderId="24" xfId="0" applyFont="1" applyFill="1" applyBorder="1"/>
    <xf numFmtId="0" fontId="3" fillId="6" borderId="40" xfId="0" applyFont="1" applyFill="1" applyBorder="1"/>
    <xf numFmtId="166" fontId="28" fillId="6" borderId="0" xfId="0" applyNumberFormat="1" applyFont="1" applyFill="1"/>
    <xf numFmtId="9" fontId="3" fillId="9" borderId="1" xfId="0" applyNumberFormat="1" applyFont="1" applyFill="1" applyBorder="1" applyProtection="1">
      <protection locked="0"/>
    </xf>
    <xf numFmtId="166" fontId="3" fillId="0" borderId="22" xfId="0" applyNumberFormat="1" applyFont="1" applyBorder="1"/>
    <xf numFmtId="0" fontId="11" fillId="7" borderId="56" xfId="0" applyFont="1" applyFill="1" applyBorder="1" applyAlignment="1">
      <alignment horizontal="left" vertical="center" wrapText="1"/>
    </xf>
    <xf numFmtId="0" fontId="11" fillId="7" borderId="56" xfId="0" applyFont="1" applyFill="1" applyBorder="1" applyAlignment="1">
      <alignment vertical="center" wrapText="1"/>
    </xf>
    <xf numFmtId="3" fontId="11" fillId="7" borderId="56" xfId="1" applyNumberFormat="1" applyFont="1" applyFill="1" applyBorder="1" applyAlignment="1">
      <alignment horizontal="left" vertical="center" wrapText="1"/>
    </xf>
    <xf numFmtId="169" fontId="3" fillId="9" borderId="32" xfId="1" applyNumberFormat="1" applyFont="1" applyFill="1" applyBorder="1" applyAlignment="1" applyProtection="1">
      <alignment horizontal="right"/>
      <protection locked="0"/>
    </xf>
    <xf numFmtId="169" fontId="3" fillId="9" borderId="58" xfId="0" quotePrefix="1" applyNumberFormat="1" applyFont="1" applyFill="1" applyBorder="1" applyAlignment="1" applyProtection="1">
      <alignment horizontal="right"/>
      <protection locked="0"/>
    </xf>
    <xf numFmtId="169" fontId="3" fillId="9" borderId="32" xfId="0" quotePrefix="1" applyNumberFormat="1" applyFont="1" applyFill="1" applyBorder="1" applyAlignment="1" applyProtection="1">
      <alignment horizontal="right"/>
      <protection locked="0"/>
    </xf>
    <xf numFmtId="169" fontId="3" fillId="9" borderId="4" xfId="1" applyNumberFormat="1" applyFont="1" applyFill="1" applyBorder="1" applyAlignment="1" applyProtection="1">
      <alignment horizontal="right"/>
      <protection locked="0"/>
    </xf>
    <xf numFmtId="169" fontId="3" fillId="9" borderId="53" xfId="0" quotePrefix="1" applyNumberFormat="1" applyFont="1" applyFill="1" applyBorder="1" applyAlignment="1" applyProtection="1">
      <alignment horizontal="right"/>
      <protection locked="0"/>
    </xf>
    <xf numFmtId="169" fontId="3" fillId="9" borderId="1" xfId="0" quotePrefix="1" applyNumberFormat="1" applyFont="1" applyFill="1" applyBorder="1" applyAlignment="1" applyProtection="1">
      <alignment horizontal="right"/>
      <protection locked="0"/>
    </xf>
    <xf numFmtId="169" fontId="3" fillId="9" borderId="54" xfId="1" applyNumberFormat="1" applyFont="1" applyFill="1" applyBorder="1" applyAlignment="1" applyProtection="1">
      <alignment horizontal="right"/>
      <protection locked="0"/>
    </xf>
    <xf numFmtId="169" fontId="3" fillId="9" borderId="22" xfId="0" quotePrefix="1" applyNumberFormat="1" applyFont="1" applyFill="1" applyBorder="1" applyAlignment="1" applyProtection="1">
      <alignment horizontal="right"/>
      <protection locked="0"/>
    </xf>
    <xf numFmtId="0" fontId="29" fillId="10" borderId="68" xfId="0" applyFont="1" applyFill="1" applyBorder="1" applyProtection="1">
      <protection locked="0"/>
    </xf>
    <xf numFmtId="0" fontId="30" fillId="10" borderId="69" xfId="0" applyFont="1" applyFill="1" applyBorder="1"/>
    <xf numFmtId="166" fontId="30" fillId="10" borderId="69" xfId="0" applyNumberFormat="1" applyFont="1" applyFill="1" applyBorder="1"/>
    <xf numFmtId="0" fontId="31" fillId="11" borderId="70" xfId="0" applyFont="1" applyFill="1" applyBorder="1" applyAlignment="1" applyProtection="1">
      <alignment horizontal="left"/>
      <protection locked="0"/>
    </xf>
    <xf numFmtId="0" fontId="31" fillId="11" borderId="71" xfId="0" applyFont="1" applyFill="1" applyBorder="1" applyProtection="1">
      <protection locked="0"/>
    </xf>
    <xf numFmtId="169" fontId="31" fillId="11" borderId="71" xfId="0" applyNumberFormat="1" applyFont="1" applyFill="1" applyBorder="1" applyAlignment="1" applyProtection="1">
      <alignment horizontal="right"/>
      <protection locked="0"/>
    </xf>
    <xf numFmtId="169" fontId="31" fillId="11" borderId="72" xfId="0" applyNumberFormat="1" applyFont="1" applyFill="1" applyBorder="1" applyAlignment="1" applyProtection="1">
      <alignment horizontal="right"/>
      <protection locked="0"/>
    </xf>
    <xf numFmtId="172" fontId="31" fillId="11" borderId="71" xfId="0" applyNumberFormat="1" applyFont="1" applyFill="1" applyBorder="1" applyProtection="1">
      <protection locked="0"/>
    </xf>
    <xf numFmtId="166" fontId="31" fillId="0" borderId="71" xfId="0" applyNumberFormat="1" applyFont="1" applyBorder="1"/>
    <xf numFmtId="169" fontId="31" fillId="11" borderId="74" xfId="0" applyNumberFormat="1" applyFont="1" applyFill="1" applyBorder="1" applyAlignment="1" applyProtection="1">
      <alignment horizontal="right"/>
      <protection locked="0"/>
    </xf>
    <xf numFmtId="0" fontId="31" fillId="11" borderId="76" xfId="0" applyFont="1" applyFill="1" applyBorder="1" applyAlignment="1" applyProtection="1">
      <alignment horizontal="left"/>
      <protection locked="0"/>
    </xf>
    <xf numFmtId="0" fontId="31" fillId="11" borderId="77" xfId="0" applyFont="1" applyFill="1" applyBorder="1" applyProtection="1">
      <protection locked="0"/>
    </xf>
    <xf numFmtId="169" fontId="31" fillId="11" borderId="77" xfId="0" applyNumberFormat="1" applyFont="1" applyFill="1" applyBorder="1" applyAlignment="1" applyProtection="1">
      <alignment horizontal="right"/>
      <protection locked="0"/>
    </xf>
    <xf numFmtId="169" fontId="31" fillId="11" borderId="78" xfId="0" applyNumberFormat="1" applyFont="1" applyFill="1" applyBorder="1" applyAlignment="1" applyProtection="1">
      <alignment horizontal="right"/>
      <protection locked="0"/>
    </xf>
    <xf numFmtId="172" fontId="31" fillId="11" borderId="77" xfId="0" applyNumberFormat="1" applyFont="1" applyFill="1" applyBorder="1" applyProtection="1">
      <protection locked="0"/>
    </xf>
    <xf numFmtId="166" fontId="31" fillId="0" borderId="77" xfId="0" applyNumberFormat="1" applyFont="1" applyBorder="1"/>
    <xf numFmtId="0" fontId="3" fillId="6" borderId="0" xfId="0" applyFont="1" applyFill="1" applyAlignment="1">
      <alignment vertical="top" wrapText="1"/>
    </xf>
    <xf numFmtId="0" fontId="10" fillId="7" borderId="0" xfId="18" applyFill="1" applyAlignment="1">
      <alignment horizontal="center" vertical="center"/>
    </xf>
    <xf numFmtId="0" fontId="3" fillId="0" borderId="1" xfId="0" applyFont="1" applyBorder="1" applyAlignment="1">
      <alignment horizontal="left"/>
    </xf>
    <xf numFmtId="0" fontId="3" fillId="2" borderId="27" xfId="0" applyFont="1" applyFill="1" applyBorder="1"/>
    <xf numFmtId="166" fontId="31" fillId="12" borderId="87" xfId="0" applyNumberFormat="1" applyFont="1" applyFill="1" applyBorder="1"/>
    <xf numFmtId="171" fontId="31" fillId="12" borderId="87" xfId="0" applyNumberFormat="1" applyFont="1" applyFill="1" applyBorder="1" applyAlignment="1">
      <alignment horizontal="right"/>
    </xf>
    <xf numFmtId="0" fontId="31" fillId="13" borderId="0" xfId="0" applyFont="1" applyFill="1"/>
    <xf numFmtId="0" fontId="31" fillId="0" borderId="90" xfId="0" applyFont="1" applyBorder="1"/>
    <xf numFmtId="0" fontId="31" fillId="0" borderId="89" xfId="0" applyFont="1" applyBorder="1"/>
    <xf numFmtId="0" fontId="33" fillId="13" borderId="0" xfId="0" applyFont="1" applyFill="1"/>
    <xf numFmtId="10" fontId="31" fillId="12" borderId="77" xfId="0" applyNumberFormat="1" applyFont="1" applyFill="1" applyBorder="1"/>
    <xf numFmtId="166" fontId="31" fillId="12" borderId="88" xfId="0" applyNumberFormat="1" applyFont="1" applyFill="1" applyBorder="1"/>
    <xf numFmtId="10" fontId="31" fillId="12" borderId="0" xfId="0" applyNumberFormat="1" applyFont="1" applyFill="1"/>
    <xf numFmtId="166" fontId="31" fillId="12" borderId="0" xfId="0" applyNumberFormat="1" applyFont="1" applyFill="1"/>
    <xf numFmtId="0" fontId="3" fillId="6" borderId="106" xfId="0" applyFont="1" applyFill="1" applyBorder="1"/>
    <xf numFmtId="166" fontId="3" fillId="6" borderId="107" xfId="0" applyNumberFormat="1" applyFont="1" applyFill="1" applyBorder="1"/>
    <xf numFmtId="0" fontId="29" fillId="10" borderId="85" xfId="0" applyFont="1" applyFill="1" applyBorder="1" applyAlignment="1">
      <alignment horizontal="left"/>
    </xf>
    <xf numFmtId="0" fontId="29" fillId="10" borderId="86" xfId="0" applyFont="1" applyFill="1" applyBorder="1" applyAlignment="1">
      <alignment horizontal="left"/>
    </xf>
    <xf numFmtId="0" fontId="3" fillId="6" borderId="0" xfId="0" applyFont="1" applyFill="1" applyAlignment="1">
      <alignment horizontal="center"/>
    </xf>
    <xf numFmtId="0" fontId="11" fillId="7" borderId="110" xfId="0" applyFont="1" applyFill="1" applyBorder="1" applyProtection="1">
      <protection locked="0"/>
    </xf>
    <xf numFmtId="14" fontId="27" fillId="7" borderId="56" xfId="0" applyNumberFormat="1" applyFont="1" applyFill="1" applyBorder="1"/>
    <xf numFmtId="14" fontId="3" fillId="9" borderId="32" xfId="0" quotePrefix="1" applyNumberFormat="1" applyFont="1" applyFill="1" applyBorder="1" applyAlignment="1" applyProtection="1">
      <alignment horizontal="right"/>
      <protection locked="0"/>
    </xf>
    <xf numFmtId="14" fontId="3" fillId="9" borderId="1" xfId="0" quotePrefix="1" applyNumberFormat="1" applyFont="1" applyFill="1" applyBorder="1" applyAlignment="1" applyProtection="1">
      <alignment horizontal="right"/>
      <protection locked="0"/>
    </xf>
    <xf numFmtId="169" fontId="27" fillId="7" borderId="56" xfId="0" applyNumberFormat="1" applyFont="1" applyFill="1" applyBorder="1"/>
    <xf numFmtId="169" fontId="3" fillId="9" borderId="32" xfId="1" applyNumberFormat="1" applyFont="1" applyFill="1" applyBorder="1" applyProtection="1">
      <protection locked="0"/>
    </xf>
    <xf numFmtId="169" fontId="3" fillId="9" borderId="4" xfId="1" applyNumberFormat="1" applyFont="1" applyFill="1" applyBorder="1" applyProtection="1">
      <protection locked="0"/>
    </xf>
    <xf numFmtId="169" fontId="3" fillId="9" borderId="54" xfId="1" applyNumberFormat="1" applyFont="1" applyFill="1" applyBorder="1" applyProtection="1">
      <protection locked="0"/>
    </xf>
    <xf numFmtId="169" fontId="3" fillId="2" borderId="25" xfId="0" applyNumberFormat="1" applyFont="1" applyFill="1" applyBorder="1"/>
    <xf numFmtId="169" fontId="3" fillId="2" borderId="8" xfId="0" applyNumberFormat="1" applyFont="1" applyFill="1" applyBorder="1"/>
    <xf numFmtId="169" fontId="3" fillId="2" borderId="6" xfId="0" applyNumberFormat="1" applyFont="1" applyFill="1" applyBorder="1"/>
    <xf numFmtId="10" fontId="27" fillId="7" borderId="56" xfId="0" applyNumberFormat="1" applyFont="1" applyFill="1" applyBorder="1"/>
    <xf numFmtId="169" fontId="27" fillId="7" borderId="57" xfId="0" applyNumberFormat="1" applyFont="1" applyFill="1" applyBorder="1"/>
    <xf numFmtId="0" fontId="3" fillId="9" borderId="32" xfId="0" applyFont="1" applyFill="1" applyBorder="1" applyAlignment="1" applyProtection="1">
      <alignment horizontal="center"/>
      <protection locked="0"/>
    </xf>
    <xf numFmtId="0" fontId="3" fillId="9" borderId="4" xfId="0" applyFont="1" applyFill="1" applyBorder="1" applyAlignment="1" applyProtection="1">
      <alignment horizontal="center"/>
      <protection locked="0"/>
    </xf>
    <xf numFmtId="168" fontId="3" fillId="9" borderId="32" xfId="1" applyNumberFormat="1" applyFont="1" applyFill="1" applyBorder="1" applyAlignment="1" applyProtection="1">
      <alignment horizontal="right"/>
      <protection locked="0"/>
    </xf>
    <xf numFmtId="168" fontId="3" fillId="9" borderId="4" xfId="1" applyNumberFormat="1" applyFont="1" applyFill="1" applyBorder="1" applyAlignment="1" applyProtection="1">
      <alignment horizontal="right"/>
      <protection locked="0"/>
    </xf>
    <xf numFmtId="168" fontId="3" fillId="9" borderId="54" xfId="1" applyNumberFormat="1" applyFont="1" applyFill="1" applyBorder="1" applyAlignment="1" applyProtection="1">
      <alignment horizontal="right"/>
      <protection locked="0"/>
    </xf>
    <xf numFmtId="168" fontId="27" fillId="7" borderId="56" xfId="0" applyNumberFormat="1" applyFont="1" applyFill="1" applyBorder="1"/>
    <xf numFmtId="0" fontId="3" fillId="9" borderId="113" xfId="0" applyFont="1" applyFill="1" applyBorder="1" applyAlignment="1" applyProtection="1">
      <alignment horizontal="center"/>
      <protection locked="0"/>
    </xf>
    <xf numFmtId="0" fontId="3" fillId="9" borderId="5" xfId="0" applyFont="1" applyFill="1" applyBorder="1" applyAlignment="1" applyProtection="1">
      <alignment horizontal="center"/>
      <protection locked="0"/>
    </xf>
    <xf numFmtId="0" fontId="3" fillId="9" borderId="114" xfId="0" applyFont="1" applyFill="1" applyBorder="1" applyAlignment="1" applyProtection="1">
      <alignment horizontal="center"/>
      <protection locked="0"/>
    </xf>
    <xf numFmtId="0" fontId="3" fillId="0" borderId="115" xfId="0" quotePrefix="1" applyFont="1" applyBorder="1" applyAlignment="1">
      <alignment horizontal="left"/>
    </xf>
    <xf numFmtId="166" fontId="3" fillId="2" borderId="116" xfId="1" applyNumberFormat="1" applyFont="1" applyFill="1" applyBorder="1" applyAlignment="1" applyProtection="1">
      <alignment horizontal="right"/>
    </xf>
    <xf numFmtId="0" fontId="3" fillId="0" borderId="33" xfId="0" quotePrefix="1" applyFont="1" applyBorder="1" applyAlignment="1">
      <alignment horizontal="left"/>
    </xf>
    <xf numFmtId="166" fontId="3" fillId="2" borderId="27" xfId="1" applyNumberFormat="1" applyFont="1" applyFill="1" applyBorder="1" applyAlignment="1" applyProtection="1">
      <alignment horizontal="right"/>
    </xf>
    <xf numFmtId="9" fontId="3" fillId="9" borderId="27" xfId="0" applyNumberFormat="1" applyFont="1" applyFill="1" applyBorder="1" applyProtection="1">
      <protection locked="0"/>
    </xf>
    <xf numFmtId="14" fontId="3" fillId="9" borderId="4" xfId="0" quotePrefix="1" applyNumberFormat="1" applyFont="1" applyFill="1" applyBorder="1" applyAlignment="1" applyProtection="1">
      <alignment horizontal="right"/>
      <protection locked="0"/>
    </xf>
    <xf numFmtId="14" fontId="3" fillId="9" borderId="61" xfId="0" quotePrefix="1" applyNumberFormat="1" applyFont="1" applyFill="1" applyBorder="1" applyAlignment="1" applyProtection="1">
      <alignment horizontal="right"/>
      <protection locked="0"/>
    </xf>
    <xf numFmtId="0" fontId="11" fillId="7" borderId="119" xfId="0" applyFont="1" applyFill="1" applyBorder="1" applyAlignment="1">
      <alignment horizontal="center" vertical="center" wrapText="1"/>
    </xf>
    <xf numFmtId="3" fontId="11" fillId="7" borderId="119" xfId="1" applyNumberFormat="1" applyFont="1" applyFill="1" applyBorder="1" applyAlignment="1">
      <alignment horizontal="center" vertical="center" wrapText="1"/>
    </xf>
    <xf numFmtId="0" fontId="11" fillId="7" borderId="120" xfId="0" applyFont="1" applyFill="1" applyBorder="1" applyAlignment="1">
      <alignment horizontal="center" vertical="center" wrapText="1"/>
    </xf>
    <xf numFmtId="0" fontId="11" fillId="7" borderId="118" xfId="0" applyFont="1" applyFill="1" applyBorder="1" applyAlignment="1">
      <alignment horizontal="center" vertical="center" wrapText="1"/>
    </xf>
    <xf numFmtId="14" fontId="13" fillId="2" borderId="0" xfId="0" applyNumberFormat="1" applyFont="1" applyFill="1" applyAlignment="1">
      <alignment horizontal="right"/>
    </xf>
    <xf numFmtId="0" fontId="11" fillId="7" borderId="24" xfId="0" applyFont="1" applyFill="1" applyBorder="1" applyAlignment="1">
      <alignment horizontal="center" vertical="center"/>
    </xf>
    <xf numFmtId="0" fontId="11" fillId="7" borderId="41" xfId="0" applyFont="1" applyFill="1" applyBorder="1" applyAlignment="1">
      <alignment horizontal="center" vertical="center"/>
    </xf>
    <xf numFmtId="0" fontId="34" fillId="6" borderId="0" xfId="0" applyFont="1" applyFill="1"/>
    <xf numFmtId="0" fontId="35" fillId="6" borderId="0" xfId="0" applyFont="1" applyFill="1"/>
    <xf numFmtId="0" fontId="11" fillId="7" borderId="24" xfId="0" applyFont="1" applyFill="1" applyBorder="1" applyAlignment="1">
      <alignment horizontal="left"/>
    </xf>
    <xf numFmtId="0" fontId="11" fillId="7" borderId="41" xfId="0" applyFont="1" applyFill="1" applyBorder="1" applyAlignment="1">
      <alignment horizontal="left"/>
    </xf>
    <xf numFmtId="166" fontId="3" fillId="2" borderId="124" xfId="1" applyNumberFormat="1" applyFont="1" applyFill="1" applyBorder="1" applyProtection="1"/>
    <xf numFmtId="0" fontId="3" fillId="2" borderId="125" xfId="0" applyFont="1" applyFill="1" applyBorder="1" applyAlignment="1">
      <alignment horizontal="left"/>
    </xf>
    <xf numFmtId="10" fontId="3" fillId="9" borderId="29" xfId="0" applyNumberFormat="1" applyFont="1" applyFill="1" applyBorder="1" applyProtection="1">
      <protection locked="0"/>
    </xf>
    <xf numFmtId="166" fontId="3" fillId="9" borderId="27" xfId="0" applyNumberFormat="1" applyFont="1" applyFill="1" applyBorder="1" applyProtection="1">
      <protection locked="0"/>
    </xf>
    <xf numFmtId="0" fontId="11" fillId="7" borderId="127" xfId="0" applyFont="1" applyFill="1" applyBorder="1" applyAlignment="1">
      <alignment horizontal="center" vertical="center" wrapText="1"/>
    </xf>
    <xf numFmtId="169" fontId="3" fillId="0" borderId="127" xfId="0" applyNumberFormat="1" applyFont="1" applyBorder="1" applyAlignment="1">
      <alignment vertical="center" wrapText="1"/>
    </xf>
    <xf numFmtId="0" fontId="11" fillId="7" borderId="129" xfId="0" applyFont="1" applyFill="1" applyBorder="1" applyAlignment="1">
      <alignment horizontal="center" vertical="center" wrapText="1"/>
    </xf>
    <xf numFmtId="166" fontId="16" fillId="0" borderId="39" xfId="0" applyNumberFormat="1" applyFont="1" applyBorder="1"/>
    <xf numFmtId="0" fontId="16" fillId="0" borderId="38" xfId="0" quotePrefix="1" applyFont="1" applyBorder="1"/>
    <xf numFmtId="0" fontId="0" fillId="0" borderId="130" xfId="0" applyBorder="1"/>
    <xf numFmtId="0" fontId="0" fillId="0" borderId="131" xfId="0" applyBorder="1"/>
    <xf numFmtId="0" fontId="16" fillId="0" borderId="131" xfId="0" applyFont="1" applyBorder="1"/>
    <xf numFmtId="0" fontId="36" fillId="0" borderId="0" xfId="0" applyFont="1" applyAlignment="1">
      <alignment horizontal="center"/>
    </xf>
    <xf numFmtId="0" fontId="16" fillId="0" borderId="34" xfId="0" quotePrefix="1" applyFont="1" applyBorder="1"/>
    <xf numFmtId="166" fontId="16" fillId="0" borderId="35" xfId="0" applyNumberFormat="1" applyFont="1" applyBorder="1"/>
    <xf numFmtId="0" fontId="16" fillId="0" borderId="44" xfId="0" quotePrefix="1" applyFont="1" applyBorder="1"/>
    <xf numFmtId="166" fontId="16" fillId="0" borderId="37" xfId="0" applyNumberFormat="1" applyFont="1" applyBorder="1"/>
    <xf numFmtId="0" fontId="16" fillId="0" borderId="132" xfId="0" quotePrefix="1" applyFont="1" applyBorder="1"/>
    <xf numFmtId="166" fontId="16" fillId="2" borderId="133" xfId="0" applyNumberFormat="1" applyFont="1" applyFill="1" applyBorder="1"/>
    <xf numFmtId="0" fontId="23" fillId="7" borderId="0" xfId="0" applyFont="1" applyFill="1"/>
    <xf numFmtId="0" fontId="11" fillId="7" borderId="135" xfId="0" applyFont="1" applyFill="1" applyBorder="1" applyAlignment="1">
      <alignment horizontal="left"/>
    </xf>
    <xf numFmtId="0" fontId="11" fillId="7" borderId="136" xfId="0" applyFont="1" applyFill="1" applyBorder="1" applyAlignment="1">
      <alignment horizontal="left"/>
    </xf>
    <xf numFmtId="0" fontId="3" fillId="0" borderId="134" xfId="0" applyFont="1" applyBorder="1"/>
    <xf numFmtId="166" fontId="3" fillId="0" borderId="134" xfId="0" applyNumberFormat="1" applyFont="1" applyBorder="1"/>
    <xf numFmtId="0" fontId="0" fillId="6" borderId="134" xfId="0" applyFill="1" applyBorder="1"/>
    <xf numFmtId="0" fontId="3" fillId="0" borderId="134" xfId="0" quotePrefix="1" applyFont="1" applyBorder="1"/>
    <xf numFmtId="1" fontId="0" fillId="6" borderId="134" xfId="0" applyNumberFormat="1" applyFill="1" applyBorder="1"/>
    <xf numFmtId="169" fontId="3" fillId="0" borderId="8" xfId="0" applyNumberFormat="1" applyFont="1" applyBorder="1"/>
    <xf numFmtId="169" fontId="3" fillId="0" borderId="6" xfId="0" applyNumberFormat="1" applyFont="1" applyBorder="1"/>
    <xf numFmtId="1" fontId="3" fillId="2" borderId="127" xfId="0" applyNumberFormat="1" applyFont="1" applyFill="1" applyBorder="1" applyAlignment="1">
      <alignment vertical="top" wrapText="1"/>
    </xf>
    <xf numFmtId="169" fontId="3" fillId="0" borderId="31" xfId="0" applyNumberFormat="1" applyFont="1" applyBorder="1"/>
    <xf numFmtId="169" fontId="3" fillId="0" borderId="39" xfId="0" applyNumberFormat="1" applyFont="1" applyBorder="1"/>
    <xf numFmtId="169" fontId="3" fillId="0" borderId="37" xfId="0" applyNumberFormat="1" applyFont="1" applyBorder="1"/>
    <xf numFmtId="14" fontId="3" fillId="9" borderId="32" xfId="1" applyNumberFormat="1" applyFont="1" applyFill="1" applyBorder="1" applyAlignment="1" applyProtection="1">
      <alignment horizontal="right"/>
      <protection locked="0"/>
    </xf>
    <xf numFmtId="14" fontId="3" fillId="9" borderId="4" xfId="1" applyNumberFormat="1" applyFont="1" applyFill="1" applyBorder="1" applyAlignment="1" applyProtection="1">
      <alignment horizontal="right"/>
      <protection locked="0"/>
    </xf>
    <xf numFmtId="14" fontId="3" fillId="9" borderId="61" xfId="1" applyNumberFormat="1" applyFont="1" applyFill="1" applyBorder="1" applyAlignment="1" applyProtection="1">
      <alignment horizontal="right"/>
      <protection locked="0"/>
    </xf>
    <xf numFmtId="3" fontId="11" fillId="7" borderId="56" xfId="1" applyNumberFormat="1" applyFont="1" applyFill="1" applyBorder="1" applyAlignment="1">
      <alignment vertical="center" wrapText="1"/>
    </xf>
    <xf numFmtId="0" fontId="3" fillId="2" borderId="1" xfId="0" applyFont="1" applyFill="1" applyBorder="1"/>
    <xf numFmtId="0" fontId="3" fillId="0" borderId="33" xfId="0" applyFont="1" applyBorder="1"/>
    <xf numFmtId="0" fontId="3" fillId="0" borderId="61" xfId="0" applyFont="1" applyBorder="1" applyAlignment="1">
      <alignment horizontal="left"/>
    </xf>
    <xf numFmtId="0" fontId="3" fillId="0" borderId="12" xfId="0" applyFont="1" applyBorder="1" applyAlignment="1">
      <alignment horizontal="left"/>
    </xf>
    <xf numFmtId="0" fontId="3" fillId="0" borderId="70" xfId="0" applyFont="1" applyBorder="1"/>
    <xf numFmtId="0" fontId="3" fillId="0" borderId="108" xfId="0" applyFont="1" applyBorder="1"/>
    <xf numFmtId="0" fontId="32" fillId="2" borderId="137" xfId="0" applyFont="1" applyFill="1" applyBorder="1" applyAlignment="1">
      <alignment horizontal="left"/>
    </xf>
    <xf numFmtId="0" fontId="32" fillId="2" borderId="138" xfId="0" applyFont="1" applyFill="1" applyBorder="1" applyAlignment="1">
      <alignment horizontal="left"/>
    </xf>
    <xf numFmtId="0" fontId="31" fillId="2" borderId="93" xfId="0" applyFont="1" applyFill="1" applyBorder="1"/>
    <xf numFmtId="171" fontId="31" fillId="12" borderId="142" xfId="0" applyNumberFormat="1" applyFont="1" applyFill="1" applyBorder="1" applyAlignment="1">
      <alignment horizontal="right" vertical="center"/>
    </xf>
    <xf numFmtId="171" fontId="31" fillId="14" borderId="95" xfId="0" applyNumberFormat="1" applyFont="1" applyFill="1" applyBorder="1" applyAlignment="1">
      <alignment horizontal="right" vertical="center"/>
    </xf>
    <xf numFmtId="0" fontId="29" fillId="10" borderId="145" xfId="0" applyFont="1" applyFill="1" applyBorder="1" applyAlignment="1">
      <alignment horizontal="left"/>
    </xf>
    <xf numFmtId="0" fontId="3" fillId="0" borderId="146" xfId="0" applyFont="1" applyBorder="1" applyAlignment="1">
      <alignment horizontal="left"/>
    </xf>
    <xf numFmtId="0" fontId="41" fillId="2" borderId="143" xfId="0" applyFont="1" applyFill="1" applyBorder="1" applyAlignment="1">
      <alignment vertical="top"/>
    </xf>
    <xf numFmtId="0" fontId="3" fillId="0" borderId="147" xfId="0" applyFont="1" applyBorder="1"/>
    <xf numFmtId="166" fontId="3" fillId="2" borderId="29" xfId="0" applyNumberFormat="1" applyFont="1" applyFill="1" applyBorder="1"/>
    <xf numFmtId="0" fontId="42" fillId="2" borderId="93" xfId="0" applyFont="1" applyFill="1" applyBorder="1" applyAlignment="1">
      <alignment horizontal="left"/>
    </xf>
    <xf numFmtId="0" fontId="3" fillId="2" borderId="20" xfId="0" applyFont="1" applyFill="1" applyBorder="1"/>
    <xf numFmtId="166" fontId="3" fillId="2" borderId="126" xfId="1" applyNumberFormat="1" applyFont="1" applyFill="1" applyBorder="1" applyProtection="1"/>
    <xf numFmtId="0" fontId="3" fillId="2" borderId="123" xfId="0" applyFont="1" applyFill="1" applyBorder="1" applyAlignment="1">
      <alignment horizontal="left"/>
    </xf>
    <xf numFmtId="0" fontId="3" fillId="2" borderId="18" xfId="0" applyFont="1" applyFill="1" applyBorder="1"/>
    <xf numFmtId="166" fontId="3" fillId="2" borderId="27" xfId="0" applyNumberFormat="1" applyFont="1" applyFill="1" applyBorder="1" applyProtection="1">
      <protection locked="0"/>
    </xf>
    <xf numFmtId="0" fontId="39" fillId="2" borderId="0" xfId="0" applyFont="1" applyFill="1"/>
    <xf numFmtId="0" fontId="0" fillId="0" borderId="149" xfId="0" applyBorder="1"/>
    <xf numFmtId="0" fontId="0" fillId="6" borderId="150" xfId="0" applyFill="1" applyBorder="1"/>
    <xf numFmtId="0" fontId="0" fillId="0" borderId="150" xfId="0" applyBorder="1"/>
    <xf numFmtId="168" fontId="3" fillId="9" borderId="61" xfId="1" applyNumberFormat="1" applyFont="1" applyFill="1" applyBorder="1" applyAlignment="1" applyProtection="1">
      <alignment horizontal="right"/>
      <protection locked="0"/>
    </xf>
    <xf numFmtId="0" fontId="3" fillId="0" borderId="152" xfId="0" applyFont="1" applyBorder="1"/>
    <xf numFmtId="0" fontId="3" fillId="6" borderId="153" xfId="0" applyFont="1" applyFill="1" applyBorder="1"/>
    <xf numFmtId="166" fontId="3" fillId="9" borderId="4" xfId="0" applyNumberFormat="1" applyFont="1" applyFill="1" applyBorder="1" applyAlignment="1">
      <alignment horizontal="center"/>
    </xf>
    <xf numFmtId="166" fontId="3" fillId="9" borderId="39" xfId="0" applyNumberFormat="1" applyFont="1" applyFill="1" applyBorder="1" applyAlignment="1">
      <alignment horizontal="center"/>
    </xf>
    <xf numFmtId="0" fontId="3" fillId="2" borderId="153" xfId="0" applyFont="1" applyFill="1" applyBorder="1"/>
    <xf numFmtId="0" fontId="3" fillId="0" borderId="121" xfId="0" applyFont="1" applyBorder="1"/>
    <xf numFmtId="0" fontId="3" fillId="0" borderId="123" xfId="0" applyFont="1" applyBorder="1"/>
    <xf numFmtId="0" fontId="3" fillId="0" borderId="155" xfId="0" applyFont="1" applyBorder="1"/>
    <xf numFmtId="0" fontId="3" fillId="0" borderId="153" xfId="0" applyFont="1" applyBorder="1"/>
    <xf numFmtId="9" fontId="3" fillId="9" borderId="158" xfId="1" applyFont="1" applyFill="1" applyBorder="1" applyAlignment="1" applyProtection="1">
      <alignment horizontal="center"/>
      <protection locked="0"/>
    </xf>
    <xf numFmtId="9" fontId="3" fillId="9" borderId="159" xfId="1" applyFont="1" applyFill="1" applyBorder="1" applyAlignment="1" applyProtection="1">
      <alignment horizontal="center"/>
      <protection locked="0"/>
    </xf>
    <xf numFmtId="9" fontId="3" fillId="9" borderId="156" xfId="1" applyFont="1" applyFill="1" applyBorder="1" applyAlignment="1" applyProtection="1">
      <alignment horizontal="center"/>
      <protection locked="0"/>
    </xf>
    <xf numFmtId="9" fontId="3" fillId="9" borderId="157" xfId="1" applyFont="1" applyFill="1" applyBorder="1" applyAlignment="1" applyProtection="1">
      <alignment horizontal="center"/>
      <protection locked="0"/>
    </xf>
    <xf numFmtId="9" fontId="3" fillId="9" borderId="134" xfId="1" applyFont="1" applyFill="1" applyBorder="1" applyAlignment="1" applyProtection="1">
      <alignment horizontal="center"/>
      <protection locked="0"/>
    </xf>
    <xf numFmtId="9" fontId="3" fillId="9" borderId="122" xfId="1" applyFont="1" applyFill="1" applyBorder="1" applyAlignment="1" applyProtection="1">
      <alignment horizontal="center"/>
      <protection locked="0"/>
    </xf>
    <xf numFmtId="9" fontId="3" fillId="9" borderId="154" xfId="1" applyFont="1" applyFill="1" applyBorder="1" applyAlignment="1" applyProtection="1">
      <alignment horizontal="center"/>
      <protection locked="0"/>
    </xf>
    <xf numFmtId="9" fontId="3" fillId="9" borderId="124" xfId="1" applyFont="1" applyFill="1" applyBorder="1" applyAlignment="1" applyProtection="1">
      <alignment horizontal="center"/>
      <protection locked="0"/>
    </xf>
    <xf numFmtId="166" fontId="31" fillId="11" borderId="144" xfId="0" applyNumberFormat="1" applyFont="1" applyFill="1" applyBorder="1" applyAlignment="1" applyProtection="1">
      <alignment vertical="center"/>
      <protection locked="0"/>
    </xf>
    <xf numFmtId="166" fontId="32" fillId="15" borderId="148" xfId="0" applyNumberFormat="1" applyFont="1" applyFill="1" applyBorder="1" applyAlignment="1" applyProtection="1">
      <alignment horizontal="right" vertical="center"/>
      <protection locked="0"/>
    </xf>
    <xf numFmtId="1" fontId="3" fillId="9" borderId="19" xfId="0" applyNumberFormat="1" applyFont="1" applyFill="1" applyBorder="1" applyAlignment="1" applyProtection="1">
      <alignment horizontal="right"/>
      <protection locked="0"/>
    </xf>
    <xf numFmtId="1" fontId="3" fillId="9" borderId="43" xfId="0" applyNumberFormat="1" applyFont="1" applyFill="1" applyBorder="1" applyAlignment="1" applyProtection="1">
      <alignment horizontal="right"/>
      <protection locked="0"/>
    </xf>
    <xf numFmtId="14" fontId="3" fillId="9" borderId="2" xfId="0" applyNumberFormat="1" applyFont="1" applyFill="1" applyBorder="1" applyAlignment="1" applyProtection="1">
      <alignment horizontal="right"/>
      <protection locked="0"/>
    </xf>
    <xf numFmtId="14" fontId="3" fillId="9" borderId="3" xfId="0" applyNumberFormat="1" applyFont="1" applyFill="1" applyBorder="1" applyProtection="1">
      <protection locked="0"/>
    </xf>
    <xf numFmtId="0" fontId="3" fillId="9" borderId="7" xfId="0" applyFont="1" applyFill="1" applyBorder="1" applyProtection="1">
      <protection locked="0"/>
    </xf>
    <xf numFmtId="10" fontId="31" fillId="15" borderId="71" xfId="0" applyNumberFormat="1" applyFont="1" applyFill="1" applyBorder="1" applyProtection="1">
      <protection locked="0"/>
    </xf>
    <xf numFmtId="166" fontId="3" fillId="9" borderId="122" xfId="1" applyNumberFormat="1" applyFont="1" applyFill="1" applyBorder="1" applyProtection="1">
      <protection locked="0"/>
    </xf>
    <xf numFmtId="166" fontId="3" fillId="9" borderId="126" xfId="1" applyNumberFormat="1" applyFont="1" applyFill="1" applyBorder="1" applyProtection="1">
      <protection locked="0"/>
    </xf>
    <xf numFmtId="0" fontId="3" fillId="9" borderId="14" xfId="1" applyNumberFormat="1" applyFont="1" applyFill="1" applyBorder="1" applyProtection="1">
      <protection locked="0"/>
    </xf>
    <xf numFmtId="170" fontId="31" fillId="11" borderId="91" xfId="0" applyNumberFormat="1" applyFont="1" applyFill="1" applyBorder="1" applyProtection="1">
      <protection locked="0"/>
    </xf>
    <xf numFmtId="170" fontId="31" fillId="11" borderId="92" xfId="0" applyNumberFormat="1" applyFont="1" applyFill="1" applyBorder="1" applyAlignment="1" applyProtection="1">
      <alignment horizontal="right"/>
      <protection locked="0"/>
    </xf>
    <xf numFmtId="170" fontId="31" fillId="11" borderId="141" xfId="0" applyNumberFormat="1" applyFont="1" applyFill="1" applyBorder="1" applyAlignment="1" applyProtection="1">
      <alignment horizontal="right"/>
      <protection locked="0"/>
    </xf>
    <xf numFmtId="169" fontId="31" fillId="11" borderId="94" xfId="0" applyNumberFormat="1" applyFont="1" applyFill="1" applyBorder="1" applyAlignment="1" applyProtection="1">
      <alignment horizontal="right"/>
      <protection locked="0"/>
    </xf>
    <xf numFmtId="171" fontId="31" fillId="15" borderId="151" xfId="0" applyNumberFormat="1" applyFont="1" applyFill="1" applyBorder="1" applyAlignment="1" applyProtection="1">
      <alignment horizontal="right" vertical="center"/>
      <protection locked="0"/>
    </xf>
    <xf numFmtId="166" fontId="31" fillId="11" borderId="109" xfId="0" applyNumberFormat="1" applyFont="1" applyFill="1" applyBorder="1" applyProtection="1">
      <protection locked="0"/>
    </xf>
    <xf numFmtId="10" fontId="3" fillId="9" borderId="117" xfId="1" applyNumberFormat="1" applyFont="1" applyFill="1" applyBorder="1" applyAlignment="1" applyProtection="1">
      <alignment horizontal="right"/>
      <protection locked="0"/>
    </xf>
    <xf numFmtId="0" fontId="3" fillId="9" borderId="121" xfId="0" applyFont="1" applyFill="1" applyBorder="1" applyAlignment="1" applyProtection="1">
      <alignment horizontal="left"/>
      <protection locked="0"/>
    </xf>
    <xf numFmtId="169" fontId="3" fillId="9" borderId="32" xfId="0" applyNumberFormat="1" applyFont="1" applyFill="1" applyBorder="1" applyProtection="1">
      <protection locked="0"/>
    </xf>
    <xf numFmtId="10" fontId="3" fillId="9" borderId="32" xfId="0" applyNumberFormat="1" applyFont="1" applyFill="1" applyBorder="1" applyProtection="1">
      <protection locked="0"/>
    </xf>
    <xf numFmtId="169" fontId="3" fillId="9" borderId="4" xfId="0" applyNumberFormat="1" applyFont="1" applyFill="1" applyBorder="1" applyProtection="1">
      <protection locked="0"/>
    </xf>
    <xf numFmtId="10" fontId="3" fillId="9" borderId="4" xfId="0" applyNumberFormat="1" applyFont="1" applyFill="1" applyBorder="1" applyProtection="1">
      <protection locked="0"/>
    </xf>
    <xf numFmtId="169" fontId="3" fillId="9" borderId="25" xfId="0" applyNumberFormat="1" applyFont="1" applyFill="1" applyBorder="1" applyProtection="1">
      <protection locked="0"/>
    </xf>
    <xf numFmtId="169" fontId="3" fillId="9" borderId="8" xfId="0" applyNumberFormat="1" applyFont="1" applyFill="1" applyBorder="1" applyProtection="1">
      <protection locked="0"/>
    </xf>
    <xf numFmtId="169" fontId="3" fillId="9" borderId="6" xfId="0" applyNumberFormat="1" applyFont="1" applyFill="1" applyBorder="1" applyProtection="1">
      <protection locked="0"/>
    </xf>
    <xf numFmtId="0" fontId="3" fillId="9" borderId="25" xfId="0" applyFont="1" applyFill="1" applyBorder="1" applyProtection="1">
      <protection locked="0"/>
    </xf>
    <xf numFmtId="0" fontId="3" fillId="9" borderId="8" xfId="0" applyFont="1" applyFill="1" applyBorder="1" applyProtection="1">
      <protection locked="0"/>
    </xf>
    <xf numFmtId="0" fontId="3" fillId="9" borderId="6" xfId="0" applyFont="1" applyFill="1" applyBorder="1" applyProtection="1">
      <protection locked="0"/>
    </xf>
    <xf numFmtId="0" fontId="10" fillId="7" borderId="0" xfId="18" applyFill="1" applyAlignment="1" applyProtection="1">
      <alignment horizontal="center" vertical="center"/>
    </xf>
    <xf numFmtId="0" fontId="14" fillId="7" borderId="0" xfId="0" applyFont="1" applyFill="1" applyAlignment="1">
      <alignment horizontal="center" vertical="center"/>
    </xf>
    <xf numFmtId="0" fontId="46" fillId="0" borderId="0" xfId="0" applyFont="1" applyAlignment="1">
      <alignment horizontal="center"/>
    </xf>
    <xf numFmtId="0" fontId="21" fillId="0" borderId="0" xfId="0" applyFont="1"/>
    <xf numFmtId="0" fontId="38" fillId="0" borderId="0" xfId="0" applyFont="1" applyAlignment="1">
      <alignment horizontal="right"/>
    </xf>
    <xf numFmtId="0" fontId="22" fillId="0" borderId="0" xfId="18" applyFont="1" applyBorder="1" applyAlignment="1" applyProtection="1">
      <alignment horizontal="right"/>
      <protection locked="0"/>
    </xf>
    <xf numFmtId="0" fontId="22" fillId="0" borderId="0" xfId="0" applyFont="1" applyAlignment="1">
      <alignment horizontal="left" vertical="top" wrapText="1"/>
    </xf>
    <xf numFmtId="9" fontId="3" fillId="2" borderId="139" xfId="0" applyNumberFormat="1" applyFont="1" applyFill="1" applyBorder="1" applyAlignment="1">
      <alignment vertical="center"/>
    </xf>
    <xf numFmtId="9" fontId="3" fillId="2" borderId="140" xfId="0" applyNumberFormat="1" applyFont="1" applyFill="1" applyBorder="1" applyAlignment="1">
      <alignment vertical="center"/>
    </xf>
    <xf numFmtId="0" fontId="31" fillId="0" borderId="99" xfId="0" applyFont="1" applyBorder="1"/>
    <xf numFmtId="0" fontId="31" fillId="0" borderId="100" xfId="0" applyFont="1" applyBorder="1"/>
    <xf numFmtId="0" fontId="3" fillId="0" borderId="85" xfId="0" applyFont="1" applyBorder="1" applyAlignment="1">
      <alignment horizontal="left"/>
    </xf>
    <xf numFmtId="0" fontId="3" fillId="0" borderId="96" xfId="0" applyFont="1" applyBorder="1" applyAlignment="1">
      <alignment horizontal="left"/>
    </xf>
    <xf numFmtId="0" fontId="3" fillId="0" borderId="102" xfId="0" applyFont="1" applyBorder="1" applyAlignment="1">
      <alignment horizontal="left"/>
    </xf>
    <xf numFmtId="0" fontId="29" fillId="10" borderId="85" xfId="0" applyFont="1" applyFill="1" applyBorder="1" applyAlignment="1">
      <alignment horizontal="left"/>
    </xf>
    <xf numFmtId="0" fontId="29" fillId="10" borderId="96" xfId="0" applyFont="1" applyFill="1" applyBorder="1" applyAlignment="1">
      <alignment horizontal="left"/>
    </xf>
    <xf numFmtId="0" fontId="29" fillId="10" borderId="86" xfId="0" applyFont="1" applyFill="1" applyBorder="1" applyAlignment="1">
      <alignment horizontal="left"/>
    </xf>
    <xf numFmtId="0" fontId="31" fillId="0" borderId="85" xfId="0" applyFont="1" applyBorder="1" applyAlignment="1">
      <alignment horizontal="left"/>
    </xf>
    <xf numFmtId="0" fontId="31" fillId="0" borderId="96" xfId="0" applyFont="1" applyBorder="1" applyAlignment="1">
      <alignment horizontal="left"/>
    </xf>
    <xf numFmtId="0" fontId="31" fillId="0" borderId="102" xfId="0" applyFont="1" applyBorder="1" applyAlignment="1">
      <alignment horizontal="left"/>
    </xf>
    <xf numFmtId="0" fontId="31" fillId="0" borderId="101" xfId="0" applyFont="1" applyBorder="1"/>
    <xf numFmtId="0" fontId="31" fillId="0" borderId="78" xfId="0" applyFont="1" applyBorder="1"/>
    <xf numFmtId="0" fontId="11" fillId="10" borderId="85" xfId="0" applyFont="1" applyFill="1" applyBorder="1" applyAlignment="1">
      <alignment horizontal="left"/>
    </xf>
    <xf numFmtId="0" fontId="11" fillId="10" borderId="96" xfId="0" applyFont="1" applyFill="1" applyBorder="1" applyAlignment="1">
      <alignment horizontal="left"/>
    </xf>
    <xf numFmtId="0" fontId="11" fillId="10" borderId="86" xfId="0" applyFont="1" applyFill="1" applyBorder="1" applyAlignment="1">
      <alignment horizontal="left"/>
    </xf>
    <xf numFmtId="0" fontId="31" fillId="0" borderId="97" xfId="0" applyFont="1" applyBorder="1"/>
    <xf numFmtId="0" fontId="31" fillId="0" borderId="98" xfId="0" applyFont="1" applyBorder="1"/>
    <xf numFmtId="166" fontId="31" fillId="9" borderId="81" xfId="0" applyNumberFormat="1" applyFont="1" applyFill="1" applyBorder="1" applyAlignment="1" applyProtection="1">
      <alignment horizontal="center"/>
      <protection locked="0"/>
    </xf>
    <xf numFmtId="166" fontId="31" fillId="9" borderId="73" xfId="0" applyNumberFormat="1" applyFont="1" applyFill="1" applyBorder="1" applyAlignment="1" applyProtection="1">
      <alignment horizontal="center"/>
      <protection locked="0"/>
    </xf>
    <xf numFmtId="0" fontId="31" fillId="0" borderId="99" xfId="0" applyFont="1" applyBorder="1" applyAlignment="1">
      <alignment horizontal="left" indent="1"/>
    </xf>
    <xf numFmtId="0" fontId="31" fillId="0" borderId="100" xfId="0" applyFont="1" applyBorder="1" applyAlignment="1">
      <alignment horizontal="left" indent="1"/>
    </xf>
    <xf numFmtId="166" fontId="31" fillId="0" borderId="82" xfId="0" applyNumberFormat="1" applyFont="1" applyBorder="1" applyAlignment="1">
      <alignment horizontal="center"/>
    </xf>
    <xf numFmtId="166" fontId="31" fillId="0" borderId="75" xfId="0" applyNumberFormat="1" applyFont="1" applyBorder="1" applyAlignment="1">
      <alignment horizontal="center"/>
    </xf>
    <xf numFmtId="0" fontId="32" fillId="0" borderId="101" xfId="0" applyFont="1" applyBorder="1" applyAlignment="1">
      <alignment horizontal="left"/>
    </xf>
    <xf numFmtId="0" fontId="32" fillId="0" borderId="78" xfId="0" applyFont="1" applyBorder="1" applyAlignment="1">
      <alignment horizontal="left"/>
    </xf>
    <xf numFmtId="167" fontId="32" fillId="12" borderId="103" xfId="0" applyNumberFormat="1" applyFont="1" applyFill="1" applyBorder="1" applyAlignment="1">
      <alignment horizontal="right"/>
    </xf>
    <xf numFmtId="167" fontId="32" fillId="12" borderId="94" xfId="0" applyNumberFormat="1" applyFont="1" applyFill="1" applyBorder="1" applyAlignment="1">
      <alignment horizontal="right"/>
    </xf>
    <xf numFmtId="0" fontId="32" fillId="0" borderId="85" xfId="0" applyFont="1" applyBorder="1" applyAlignment="1">
      <alignment horizontal="left"/>
    </xf>
    <xf numFmtId="0" fontId="32" fillId="0" borderId="102" xfId="0" applyFont="1" applyBorder="1" applyAlignment="1">
      <alignment horizontal="left"/>
    </xf>
    <xf numFmtId="167" fontId="32" fillId="11" borderId="104" xfId="0" applyNumberFormat="1" applyFont="1" applyFill="1" applyBorder="1" applyAlignment="1" applyProtection="1">
      <alignment horizontal="right"/>
      <protection locked="0"/>
    </xf>
    <xf numFmtId="167" fontId="32" fillId="11" borderId="86" xfId="0" applyNumberFormat="1" applyFont="1" applyFill="1" applyBorder="1" applyAlignment="1" applyProtection="1">
      <alignment horizontal="right"/>
      <protection locked="0"/>
    </xf>
    <xf numFmtId="0" fontId="31" fillId="0" borderId="99" xfId="0" applyFont="1" applyBorder="1" applyAlignment="1">
      <alignment horizontal="left"/>
    </xf>
    <xf numFmtId="0" fontId="31" fillId="0" borderId="100" xfId="0" applyFont="1" applyBorder="1" applyAlignment="1">
      <alignment horizontal="left"/>
    </xf>
    <xf numFmtId="167" fontId="31" fillId="14" borderId="82" xfId="0" applyNumberFormat="1" applyFont="1" applyFill="1" applyBorder="1" applyAlignment="1">
      <alignment horizontal="right"/>
    </xf>
    <xf numFmtId="167" fontId="31" fillId="14" borderId="75" xfId="0" applyNumberFormat="1" applyFont="1" applyFill="1" applyBorder="1" applyAlignment="1">
      <alignment horizontal="right"/>
    </xf>
    <xf numFmtId="0" fontId="3" fillId="0" borderId="28" xfId="0" applyFont="1" applyBorder="1" applyAlignment="1">
      <alignment horizontal="left"/>
    </xf>
    <xf numFmtId="0" fontId="3" fillId="0" borderId="21" xfId="0" applyFont="1" applyBorder="1" applyAlignment="1">
      <alignment horizontal="left"/>
    </xf>
    <xf numFmtId="171" fontId="3" fillId="9" borderId="2" xfId="0" applyNumberFormat="1" applyFont="1" applyFill="1" applyBorder="1" applyAlignment="1" applyProtection="1">
      <alignment horizontal="right"/>
      <protection locked="0"/>
    </xf>
    <xf numFmtId="171" fontId="3" fillId="9" borderId="19" xfId="0" applyNumberFormat="1" applyFont="1" applyFill="1" applyBorder="1" applyAlignment="1" applyProtection="1">
      <alignment horizontal="right"/>
      <protection locked="0"/>
    </xf>
    <xf numFmtId="0" fontId="3" fillId="9" borderId="60" xfId="0" applyFont="1" applyFill="1" applyBorder="1" applyAlignment="1" applyProtection="1">
      <alignment horizontal="right"/>
      <protection locked="0"/>
    </xf>
    <xf numFmtId="0" fontId="3" fillId="9" borderId="23" xfId="0" applyFont="1" applyFill="1" applyBorder="1" applyAlignment="1" applyProtection="1">
      <alignment horizontal="right"/>
      <protection locked="0"/>
    </xf>
    <xf numFmtId="0" fontId="3" fillId="12" borderId="97" xfId="0" applyFont="1" applyFill="1" applyBorder="1" applyAlignment="1">
      <alignment horizontal="left" vertical="top"/>
    </xf>
    <xf numFmtId="0" fontId="3" fillId="12" borderId="98" xfId="0" applyFont="1" applyFill="1" applyBorder="1" applyAlignment="1">
      <alignment horizontal="left" vertical="top"/>
    </xf>
    <xf numFmtId="167" fontId="31" fillId="14" borderId="81" xfId="0" applyNumberFormat="1" applyFont="1" applyFill="1" applyBorder="1" applyAlignment="1">
      <alignment horizontal="right" vertical="top"/>
    </xf>
    <xf numFmtId="167" fontId="31" fillId="14" borderId="73" xfId="0" applyNumberFormat="1" applyFont="1" applyFill="1" applyBorder="1" applyAlignment="1">
      <alignment horizontal="right" vertical="top"/>
    </xf>
    <xf numFmtId="0" fontId="20" fillId="2" borderId="9" xfId="0" applyFont="1" applyFill="1" applyBorder="1" applyAlignment="1">
      <alignment horizontal="center" vertical="center"/>
    </xf>
    <xf numFmtId="0" fontId="20" fillId="2" borderId="11" xfId="0" applyFont="1" applyFill="1" applyBorder="1" applyAlignment="1">
      <alignment horizontal="center" vertical="center"/>
    </xf>
    <xf numFmtId="0" fontId="11" fillId="7" borderId="9" xfId="0" applyFont="1" applyFill="1" applyBorder="1" applyAlignment="1">
      <alignment horizontal="left"/>
    </xf>
    <xf numFmtId="0" fontId="11" fillId="7" borderId="11" xfId="0" applyFont="1" applyFill="1" applyBorder="1" applyAlignment="1">
      <alignment horizontal="left"/>
    </xf>
    <xf numFmtId="0" fontId="3" fillId="0" borderId="26" xfId="0" applyFont="1" applyBorder="1" applyAlignment="1">
      <alignment horizontal="left"/>
    </xf>
    <xf numFmtId="0" fontId="3" fillId="0" borderId="3" xfId="0" applyFont="1" applyBorder="1" applyAlignment="1">
      <alignment horizontal="left"/>
    </xf>
    <xf numFmtId="0" fontId="10" fillId="7" borderId="0" xfId="18" applyFill="1" applyAlignment="1">
      <alignment horizontal="center" vertical="center"/>
    </xf>
    <xf numFmtId="0" fontId="43" fillId="7" borderId="0" xfId="0" applyFont="1" applyFill="1"/>
    <xf numFmtId="0" fontId="19" fillId="6" borderId="0" xfId="18" applyFont="1" applyFill="1" applyProtection="1"/>
    <xf numFmtId="0" fontId="3" fillId="9" borderId="16" xfId="0" applyFont="1" applyFill="1" applyBorder="1" applyAlignment="1" applyProtection="1">
      <alignment horizontal="center"/>
      <protection locked="0"/>
    </xf>
    <xf numFmtId="0" fontId="3" fillId="9" borderId="17" xfId="0" applyFont="1" applyFill="1" applyBorder="1" applyAlignment="1" applyProtection="1">
      <alignment horizontal="center"/>
      <protection locked="0"/>
    </xf>
    <xf numFmtId="0" fontId="10" fillId="8" borderId="0" xfId="18" applyFill="1" applyAlignment="1" applyProtection="1">
      <alignment horizontal="center" vertical="center"/>
    </xf>
    <xf numFmtId="0" fontId="20" fillId="2" borderId="10" xfId="0" applyFont="1" applyFill="1" applyBorder="1" applyAlignment="1">
      <alignment horizontal="center" vertical="center"/>
    </xf>
    <xf numFmtId="0" fontId="11" fillId="7" borderId="12" xfId="0" applyFont="1" applyFill="1" applyBorder="1" applyAlignment="1">
      <alignment horizontal="left"/>
    </xf>
    <xf numFmtId="0" fontId="11" fillId="7" borderId="13" xfId="0" applyFont="1" applyFill="1" applyBorder="1" applyAlignment="1">
      <alignment horizontal="left"/>
    </xf>
    <xf numFmtId="0" fontId="11" fillId="7" borderId="14" xfId="0" applyFont="1" applyFill="1" applyBorder="1" applyAlignment="1">
      <alignment horizontal="left"/>
    </xf>
    <xf numFmtId="0" fontId="10" fillId="7" borderId="0" xfId="18" applyFill="1" applyAlignment="1" applyProtection="1">
      <alignment horizontal="center" vertical="center" wrapText="1"/>
    </xf>
    <xf numFmtId="10" fontId="3" fillId="2" borderId="30" xfId="0" applyNumberFormat="1" applyFont="1" applyFill="1" applyBorder="1" applyAlignment="1">
      <alignment horizontal="center"/>
    </xf>
    <xf numFmtId="10" fontId="3" fillId="2" borderId="17" xfId="0" applyNumberFormat="1" applyFont="1" applyFill="1" applyBorder="1" applyAlignment="1">
      <alignment horizontal="center"/>
    </xf>
    <xf numFmtId="0" fontId="15" fillId="7" borderId="12" xfId="0" applyFont="1" applyFill="1" applyBorder="1" applyAlignment="1">
      <alignment horizontal="center"/>
    </xf>
    <xf numFmtId="0" fontId="15" fillId="7" borderId="14" xfId="0" applyFont="1" applyFill="1" applyBorder="1" applyAlignment="1">
      <alignment horizontal="center"/>
    </xf>
    <xf numFmtId="14" fontId="13" fillId="2" borderId="0" xfId="0" applyNumberFormat="1" applyFont="1" applyFill="1" applyAlignment="1">
      <alignment horizontal="right"/>
    </xf>
    <xf numFmtId="0" fontId="36" fillId="0" borderId="0" xfId="0" applyFont="1" applyAlignment="1">
      <alignment horizontal="center"/>
    </xf>
    <xf numFmtId="0" fontId="15" fillId="7" borderId="9" xfId="0" applyFont="1" applyFill="1" applyBorder="1" applyAlignment="1">
      <alignment horizontal="center"/>
    </xf>
    <xf numFmtId="0" fontId="15" fillId="7" borderId="11" xfId="0" applyFont="1" applyFill="1" applyBorder="1" applyAlignment="1">
      <alignment horizontal="center"/>
    </xf>
    <xf numFmtId="0" fontId="37" fillId="7" borderId="9" xfId="0" applyFont="1" applyFill="1" applyBorder="1" applyAlignment="1">
      <alignment horizontal="center"/>
    </xf>
    <xf numFmtId="0" fontId="37" fillId="7" borderId="11" xfId="0" applyFont="1" applyFill="1" applyBorder="1" applyAlignment="1">
      <alignment horizontal="center"/>
    </xf>
    <xf numFmtId="0" fontId="9" fillId="7" borderId="9" xfId="0" applyFont="1" applyFill="1" applyBorder="1" applyAlignment="1">
      <alignment horizontal="center" vertical="center"/>
    </xf>
    <xf numFmtId="0" fontId="9" fillId="7" borderId="10" xfId="0" applyFont="1" applyFill="1" applyBorder="1" applyAlignment="1">
      <alignment horizontal="center" vertical="center"/>
    </xf>
    <xf numFmtId="0" fontId="9" fillId="7" borderId="11" xfId="0" applyFont="1" applyFill="1" applyBorder="1" applyAlignment="1">
      <alignment horizontal="center" vertical="center"/>
    </xf>
    <xf numFmtId="0" fontId="12" fillId="6" borderId="0" xfId="0" applyFont="1" applyFill="1" applyAlignment="1">
      <alignment horizontal="left" vertical="top" wrapText="1"/>
    </xf>
    <xf numFmtId="0" fontId="10" fillId="8" borderId="0" xfId="18" applyFill="1" applyAlignment="1">
      <alignment horizontal="center" vertical="center"/>
    </xf>
    <xf numFmtId="0" fontId="10" fillId="7" borderId="0" xfId="18" applyFill="1" applyBorder="1" applyAlignment="1">
      <alignment horizontal="center" vertical="center"/>
    </xf>
    <xf numFmtId="166" fontId="3" fillId="9" borderId="8" xfId="0" applyNumberFormat="1" applyFont="1" applyFill="1" applyBorder="1" applyProtection="1">
      <protection locked="0"/>
    </xf>
    <xf numFmtId="166" fontId="3" fillId="9" borderId="59" xfId="0" applyNumberFormat="1" applyFont="1" applyFill="1" applyBorder="1" applyProtection="1">
      <protection locked="0"/>
    </xf>
    <xf numFmtId="166" fontId="3" fillId="9" borderId="2" xfId="0" applyNumberFormat="1" applyFont="1" applyFill="1" applyBorder="1" applyProtection="1">
      <protection locked="0"/>
    </xf>
    <xf numFmtId="166" fontId="3" fillId="9" borderId="19" xfId="0" applyNumberFormat="1" applyFont="1" applyFill="1" applyBorder="1" applyProtection="1">
      <protection locked="0"/>
    </xf>
    <xf numFmtId="0" fontId="11" fillId="7" borderId="105" xfId="0" applyFont="1" applyFill="1" applyBorder="1" applyAlignment="1">
      <alignment vertical="center" wrapText="1"/>
    </xf>
    <xf numFmtId="0" fontId="11" fillId="7" borderId="11" xfId="0" applyFont="1" applyFill="1" applyBorder="1" applyAlignment="1">
      <alignment vertical="center" wrapText="1"/>
    </xf>
    <xf numFmtId="0" fontId="3" fillId="6" borderId="0" xfId="0" applyFont="1" applyFill="1" applyAlignment="1">
      <alignment vertical="top" wrapText="1"/>
    </xf>
    <xf numFmtId="166" fontId="27" fillId="7" borderId="56" xfId="0" applyNumberFormat="1" applyFont="1" applyFill="1" applyBorder="1"/>
    <xf numFmtId="166" fontId="27" fillId="7" borderId="57" xfId="0" applyNumberFormat="1" applyFont="1" applyFill="1" applyBorder="1"/>
    <xf numFmtId="166" fontId="3" fillId="9" borderId="25" xfId="0" applyNumberFormat="1" applyFont="1" applyFill="1" applyBorder="1" applyProtection="1">
      <protection locked="0"/>
    </xf>
    <xf numFmtId="166" fontId="3" fillId="9" borderId="17" xfId="0" applyNumberFormat="1" applyFont="1" applyFill="1" applyBorder="1" applyProtection="1">
      <protection locked="0"/>
    </xf>
    <xf numFmtId="166" fontId="3" fillId="9" borderId="60" xfId="0" applyNumberFormat="1" applyFont="1" applyFill="1" applyBorder="1" applyProtection="1">
      <protection locked="0"/>
    </xf>
    <xf numFmtId="166" fontId="3" fillId="9" borderId="23" xfId="0" applyNumberFormat="1" applyFont="1" applyFill="1" applyBorder="1" applyProtection="1">
      <protection locked="0"/>
    </xf>
    <xf numFmtId="0" fontId="3" fillId="6" borderId="10" xfId="0" applyFont="1" applyFill="1" applyBorder="1"/>
    <xf numFmtId="166" fontId="31" fillId="11" borderId="82" xfId="0" applyNumberFormat="1" applyFont="1" applyFill="1" applyBorder="1" applyProtection="1">
      <protection locked="0"/>
    </xf>
    <xf numFmtId="166" fontId="31" fillId="11" borderId="75" xfId="0" applyNumberFormat="1" applyFont="1" applyFill="1" applyBorder="1" applyProtection="1">
      <protection locked="0"/>
    </xf>
    <xf numFmtId="166" fontId="30" fillId="10" borderId="79" xfId="0" applyNumberFormat="1" applyFont="1" applyFill="1" applyBorder="1"/>
    <xf numFmtId="166" fontId="30" fillId="10" borderId="80" xfId="0" applyNumberFormat="1" applyFont="1" applyFill="1" applyBorder="1"/>
    <xf numFmtId="166" fontId="31" fillId="11" borderId="81" xfId="0" applyNumberFormat="1" applyFont="1" applyFill="1" applyBorder="1" applyProtection="1">
      <protection locked="0"/>
    </xf>
    <xf numFmtId="166" fontId="31" fillId="11" borderId="73" xfId="0" applyNumberFormat="1" applyFont="1" applyFill="1" applyBorder="1" applyProtection="1">
      <protection locked="0"/>
    </xf>
    <xf numFmtId="166" fontId="31" fillId="11" borderId="83" xfId="0" applyNumberFormat="1" applyFont="1" applyFill="1" applyBorder="1" applyProtection="1">
      <protection locked="0"/>
    </xf>
    <xf numFmtId="166" fontId="31" fillId="11" borderId="84" xfId="0" applyNumberFormat="1" applyFont="1" applyFill="1" applyBorder="1" applyProtection="1">
      <protection locked="0"/>
    </xf>
    <xf numFmtId="0" fontId="11" fillId="7" borderId="33" xfId="0" applyFont="1" applyFill="1" applyBorder="1" applyAlignment="1">
      <alignment horizontal="left"/>
    </xf>
    <xf numFmtId="0" fontId="11" fillId="7" borderId="7" xfId="0" applyFont="1" applyFill="1" applyBorder="1" applyAlignment="1">
      <alignment horizontal="left"/>
    </xf>
    <xf numFmtId="0" fontId="11" fillId="7" borderId="61" xfId="0" applyFont="1" applyFill="1" applyBorder="1" applyAlignment="1">
      <alignment horizontal="left"/>
    </xf>
    <xf numFmtId="0" fontId="3" fillId="2" borderId="62" xfId="0" applyFont="1" applyFill="1" applyBorder="1" applyAlignment="1">
      <alignment horizontal="left"/>
    </xf>
    <xf numFmtId="0" fontId="3" fillId="2" borderId="66" xfId="0" applyFont="1" applyFill="1" applyBorder="1" applyAlignment="1">
      <alignment horizontal="left"/>
    </xf>
    <xf numFmtId="0" fontId="0" fillId="2" borderId="63" xfId="0" applyFill="1" applyBorder="1" applyAlignment="1">
      <alignment horizontal="left"/>
    </xf>
    <xf numFmtId="0" fontId="11" fillId="7" borderId="64" xfId="0" applyFont="1" applyFill="1" applyBorder="1" applyAlignment="1">
      <alignment horizontal="left"/>
    </xf>
    <xf numFmtId="0" fontId="11" fillId="7" borderId="67" xfId="0" applyFont="1" applyFill="1" applyBorder="1" applyAlignment="1">
      <alignment horizontal="left"/>
    </xf>
    <xf numFmtId="0" fontId="23" fillId="7" borderId="65" xfId="0" applyFont="1" applyFill="1" applyBorder="1" applyAlignment="1">
      <alignment horizontal="left"/>
    </xf>
    <xf numFmtId="0" fontId="3" fillId="6" borderId="0" xfId="0" applyFont="1" applyFill="1" applyAlignment="1">
      <alignment horizontal="left" vertical="top" wrapText="1"/>
    </xf>
    <xf numFmtId="0" fontId="27" fillId="8" borderId="111" xfId="148" applyFont="1" applyFill="1" applyBorder="1" applyAlignment="1">
      <alignment horizontal="center" vertical="center"/>
    </xf>
    <xf numFmtId="0" fontId="27" fillId="8" borderId="112" xfId="148" applyFont="1" applyFill="1" applyBorder="1" applyAlignment="1">
      <alignment horizontal="center" vertical="center"/>
    </xf>
    <xf numFmtId="0" fontId="27" fillId="8" borderId="128" xfId="0" applyFont="1" applyFill="1" applyBorder="1" applyAlignment="1">
      <alignment horizontal="center" vertical="center"/>
    </xf>
    <xf numFmtId="0" fontId="27" fillId="8" borderId="111" xfId="0" applyFont="1" applyFill="1" applyBorder="1" applyAlignment="1">
      <alignment horizontal="center" vertical="center"/>
    </xf>
    <xf numFmtId="0" fontId="11" fillId="7" borderId="24" xfId="0" applyFont="1" applyFill="1" applyBorder="1" applyAlignment="1">
      <alignment horizontal="center" vertical="center"/>
    </xf>
    <xf numFmtId="0" fontId="11" fillId="7" borderId="41" xfId="0" applyFont="1" applyFill="1" applyBorder="1" applyAlignment="1">
      <alignment horizontal="center" vertical="center"/>
    </xf>
  </cellXfs>
  <cellStyles count="220">
    <cellStyle name="Besuchter Hyperlink" xfId="20" builtinId="9" hidden="1"/>
    <cellStyle name="Besuchter Hyperlink" xfId="21" builtinId="9" hidden="1"/>
    <cellStyle name="Besuchter Hyperlink" xfId="22" builtinId="9" hidden="1"/>
    <cellStyle name="Besuchter Hyperlink" xfId="23" builtinId="9" hidden="1"/>
    <cellStyle name="Besuchter Hyperlink" xfId="24" builtinId="9" hidden="1"/>
    <cellStyle name="Besuchter Hyperlink" xfId="25" builtinId="9" hidden="1"/>
    <cellStyle name="Besuchter Hyperlink" xfId="26" builtinId="9" hidden="1"/>
    <cellStyle name="Besuchter Hyperlink" xfId="27" builtinId="9" hidden="1"/>
    <cellStyle name="Besuchter Hyperlink" xfId="28" builtinId="9" hidden="1"/>
    <cellStyle name="Besuchter Hyperlink" xfId="29" builtinId="9" hidden="1"/>
    <cellStyle name="Besuchter Hyperlink" xfId="30" builtinId="9" hidden="1"/>
    <cellStyle name="Besuchter Hyperlink" xfId="31" builtinId="9" hidden="1"/>
    <cellStyle name="Besuchter Hyperlink" xfId="32" builtinId="9" hidden="1"/>
    <cellStyle name="Besuchter Hyperlink" xfId="33" builtinId="9" hidden="1"/>
    <cellStyle name="Besuchter Hyperlink" xfId="34" builtinId="9" hidden="1"/>
    <cellStyle name="Besuchter Hyperlink" xfId="35" builtinId="9" hidden="1"/>
    <cellStyle name="Besuchter Hyperlink" xfId="36" builtinId="9" hidden="1"/>
    <cellStyle name="Besuchter Hyperlink" xfId="37" builtinId="9" hidden="1"/>
    <cellStyle name="Besuchter Hyperlink" xfId="38" builtinId="9" hidden="1"/>
    <cellStyle name="Besuchter Hyperlink" xfId="39" builtinId="9" hidden="1"/>
    <cellStyle name="Besuchter Hyperlink" xfId="40" builtinId="9" hidden="1"/>
    <cellStyle name="Besuchter Hyperlink" xfId="41" builtinId="9" hidden="1"/>
    <cellStyle name="Besuchter Hyperlink" xfId="42" builtinId="9" hidden="1"/>
    <cellStyle name="Besuchter Hyperlink" xfId="43" builtinId="9" hidden="1"/>
    <cellStyle name="Besuchter Hyperlink" xfId="44" builtinId="9" hidden="1"/>
    <cellStyle name="Besuchter Hyperlink" xfId="45" builtinId="9" hidden="1"/>
    <cellStyle name="Besuchter Hyperlink" xfId="46" builtinId="9" hidden="1"/>
    <cellStyle name="Besuchter Hyperlink" xfId="47" builtinId="9" hidden="1"/>
    <cellStyle name="Besuchter Hyperlink" xfId="48" builtinId="9" hidden="1"/>
    <cellStyle name="Besuchter Hyperlink" xfId="49" builtinId="9" hidden="1"/>
    <cellStyle name="Besuchter Hyperlink" xfId="50" builtinId="9" hidden="1"/>
    <cellStyle name="Besuchter Hyperlink" xfId="51" builtinId="9" hidden="1"/>
    <cellStyle name="Besuchter Hyperlink" xfId="52" builtinId="9" hidden="1"/>
    <cellStyle name="Besuchter Hyperlink" xfId="53" builtinId="9" hidden="1"/>
    <cellStyle name="Besuchter Hyperlink" xfId="54" builtinId="9" hidden="1"/>
    <cellStyle name="Besuchter Hyperlink" xfId="55" builtinId="9" hidden="1"/>
    <cellStyle name="Besuchter Hyperlink" xfId="56" builtinId="9" hidden="1"/>
    <cellStyle name="Besuchter Hyperlink" xfId="57" builtinId="9" hidden="1"/>
    <cellStyle name="Besuchter Hyperlink" xfId="58" builtinId="9" hidden="1"/>
    <cellStyle name="Besuchter Hyperlink" xfId="59" builtinId="9" hidden="1"/>
    <cellStyle name="Besuchter Hyperlink" xfId="60" builtinId="9" hidden="1"/>
    <cellStyle name="Besuchter Hyperlink" xfId="61" builtinId="9" hidden="1"/>
    <cellStyle name="Besuchter Hyperlink" xfId="62" builtinId="9" hidden="1"/>
    <cellStyle name="Besuchter Hyperlink" xfId="63" builtinId="9" hidden="1"/>
    <cellStyle name="Besuchter Hyperlink" xfId="64" builtinId="9" hidden="1"/>
    <cellStyle name="Besuchter Hyperlink" xfId="65" builtinId="9" hidden="1"/>
    <cellStyle name="Besuchter Hyperlink" xfId="66" builtinId="9" hidden="1"/>
    <cellStyle name="Besuchter Hyperlink" xfId="67" builtinId="9" hidden="1"/>
    <cellStyle name="Besuchter Hyperlink" xfId="68" builtinId="9" hidden="1"/>
    <cellStyle name="Besuchter Hyperlink" xfId="69" builtinId="9" hidden="1"/>
    <cellStyle name="Besuchter Hyperlink" xfId="70" builtinId="9" hidden="1"/>
    <cellStyle name="Besuchter Hyperlink" xfId="71" builtinId="9" hidden="1"/>
    <cellStyle name="Besuchter Hyperlink" xfId="72" builtinId="9" hidden="1"/>
    <cellStyle name="Besuchter Hyperlink" xfId="73" builtinId="9" hidden="1"/>
    <cellStyle name="Besuchter Hyperlink" xfId="74" builtinId="9" hidden="1"/>
    <cellStyle name="Besuchter Hyperlink" xfId="75" builtinId="9" hidden="1"/>
    <cellStyle name="Besuchter Hyperlink" xfId="76" builtinId="9" hidden="1"/>
    <cellStyle name="Besuchter Hyperlink" xfId="77" builtinId="9" hidden="1"/>
    <cellStyle name="Besuchter Hyperlink" xfId="78" builtinId="9" hidden="1"/>
    <cellStyle name="Besuchter Hyperlink" xfId="79" builtinId="9" hidden="1"/>
    <cellStyle name="Besuchter Hyperlink" xfId="80" builtinId="9" hidden="1"/>
    <cellStyle name="Besuchter Hyperlink" xfId="81" builtinId="9" hidden="1"/>
    <cellStyle name="Besuchter Hyperlink" xfId="82" builtinId="9" hidden="1"/>
    <cellStyle name="Besuchter Hyperlink" xfId="83" builtinId="9" hidden="1"/>
    <cellStyle name="Besuchter Hyperlink" xfId="84" builtinId="9" hidden="1"/>
    <cellStyle name="Besuchter Hyperlink" xfId="85" builtinId="9" hidden="1"/>
    <cellStyle name="Besuchter Hyperlink" xfId="86" builtinId="9" hidden="1"/>
    <cellStyle name="Besuchter Hyperlink" xfId="87" builtinId="9" hidden="1"/>
    <cellStyle name="Besuchter Hyperlink" xfId="88" builtinId="9" hidden="1"/>
    <cellStyle name="Besuchter Hyperlink" xfId="89" builtinId="9" hidden="1"/>
    <cellStyle name="Besuchter Hyperlink" xfId="90" builtinId="9" hidden="1"/>
    <cellStyle name="Besuchter Hyperlink" xfId="91" builtinId="9" hidden="1"/>
    <cellStyle name="Besuchter Hyperlink" xfId="92" builtinId="9" hidden="1"/>
    <cellStyle name="Besuchter Hyperlink" xfId="93" builtinId="9" hidden="1"/>
    <cellStyle name="Besuchter Hyperlink" xfId="94" builtinId="9" hidden="1"/>
    <cellStyle name="Besuchter Hyperlink" xfId="95" builtinId="9" hidden="1"/>
    <cellStyle name="Besuchter Hyperlink" xfId="96" builtinId="9" hidden="1"/>
    <cellStyle name="Besuchter Hyperlink" xfId="97" builtinId="9" hidden="1"/>
    <cellStyle name="Besuchter Hyperlink" xfId="98" builtinId="9" hidden="1"/>
    <cellStyle name="Besuchter Hyperlink" xfId="99" builtinId="9" hidden="1"/>
    <cellStyle name="Besuchter Hyperlink" xfId="100" builtinId="9" hidden="1"/>
    <cellStyle name="Besuchter Hyperlink" xfId="101" builtinId="9" hidden="1"/>
    <cellStyle name="Besuchter Hyperlink" xfId="102" builtinId="9" hidden="1"/>
    <cellStyle name="Besuchter Hyperlink" xfId="103" builtinId="9" hidden="1"/>
    <cellStyle name="Besuchter Hyperlink" xfId="104" builtinId="9" hidden="1"/>
    <cellStyle name="Besuchter Hyperlink" xfId="105" builtinId="9" hidden="1"/>
    <cellStyle name="Besuchter Hyperlink" xfId="106" builtinId="9" hidden="1"/>
    <cellStyle name="Besuchter Hyperlink" xfId="107" builtinId="9" hidden="1"/>
    <cellStyle name="Besuchter Hyperlink" xfId="108" builtinId="9" hidden="1"/>
    <cellStyle name="Besuchter Hyperlink" xfId="109" builtinId="9" hidden="1"/>
    <cellStyle name="Besuchter Hyperlink" xfId="110" builtinId="9" hidden="1"/>
    <cellStyle name="Besuchter Hyperlink" xfId="111" builtinId="9" hidden="1"/>
    <cellStyle name="Besuchter Hyperlink" xfId="112" builtinId="9" hidden="1"/>
    <cellStyle name="Besuchter Hyperlink" xfId="113" builtinId="9" hidden="1"/>
    <cellStyle name="Besuchter Hyperlink" xfId="114" builtinId="9" hidden="1"/>
    <cellStyle name="Besuchter Hyperlink" xfId="115" builtinId="9" hidden="1"/>
    <cellStyle name="Besuchter Hyperlink" xfId="116" builtinId="9" hidden="1"/>
    <cellStyle name="Besuchter Hyperlink" xfId="117" builtinId="9" hidden="1"/>
    <cellStyle name="Besuchter Hyperlink" xfId="118" builtinId="9" hidden="1"/>
    <cellStyle name="Besuchter Hyperlink" xfId="119" builtinId="9" hidden="1"/>
    <cellStyle name="Besuchter Hyperlink" xfId="120" builtinId="9" hidden="1"/>
    <cellStyle name="Besuchter Hyperlink" xfId="121" builtinId="9" hidden="1"/>
    <cellStyle name="Besuchter Hyperlink" xfId="122" builtinId="9" hidden="1"/>
    <cellStyle name="Besuchter Hyperlink" xfId="123" builtinId="9" hidden="1"/>
    <cellStyle name="Besuchter Hyperlink" xfId="124" builtinId="9" hidden="1"/>
    <cellStyle name="Besuchter Hyperlink" xfId="125" builtinId="9" hidden="1"/>
    <cellStyle name="Besuchter Hyperlink" xfId="126" builtinId="9" hidden="1"/>
    <cellStyle name="Besuchter Hyperlink" xfId="127" builtinId="9" hidden="1"/>
    <cellStyle name="Besuchter Hyperlink" xfId="128" builtinId="9" hidden="1"/>
    <cellStyle name="Besuchter Hyperlink" xfId="129" builtinId="9" hidden="1"/>
    <cellStyle name="Besuchter Hyperlink" xfId="130" builtinId="9" hidden="1"/>
    <cellStyle name="Besuchter Hyperlink" xfId="131" builtinId="9" hidden="1"/>
    <cellStyle name="Besuchter Hyperlink" xfId="132" builtinId="9" hidden="1"/>
    <cellStyle name="Besuchter Hyperlink" xfId="133" builtinId="9" hidden="1"/>
    <cellStyle name="Besuchter Hyperlink" xfId="134" builtinId="9" hidden="1"/>
    <cellStyle name="Besuchter Hyperlink" xfId="135" builtinId="9" hidden="1"/>
    <cellStyle name="Besuchter Hyperlink" xfId="136" builtinId="9" hidden="1"/>
    <cellStyle name="Besuchter Hyperlink" xfId="137" builtinId="9" hidden="1"/>
    <cellStyle name="Besuchter Hyperlink" xfId="138" builtinId="9" hidden="1"/>
    <cellStyle name="Besuchter Hyperlink" xfId="139" builtinId="9" hidden="1"/>
    <cellStyle name="Besuchter Hyperlink" xfId="140" builtinId="9" hidden="1"/>
    <cellStyle name="Besuchter Hyperlink" xfId="141" builtinId="9" hidden="1"/>
    <cellStyle name="Besuchter Hyperlink" xfId="142" builtinId="9" hidden="1"/>
    <cellStyle name="Besuchter Hyperlink" xfId="143" builtinId="9" hidden="1"/>
    <cellStyle name="Besuchter Hyperlink" xfId="144" builtinId="9" hidden="1"/>
    <cellStyle name="Besuchter Hyperlink" xfId="145" builtinId="9" hidden="1"/>
    <cellStyle name="Besuchter Hyperlink" xfId="146" builtinId="9" hidden="1"/>
    <cellStyle name="Besuchter Hyperlink" xfId="147" builtinId="9" hidden="1"/>
    <cellStyle name="Besuchter Hyperlink" xfId="149" builtinId="9" hidden="1"/>
    <cellStyle name="Besuchter Hyperlink" xfId="150" builtinId="9" hidden="1"/>
    <cellStyle name="Besuchter Hyperlink" xfId="151" builtinId="9" hidden="1"/>
    <cellStyle name="Besuchter Hyperlink" xfId="152" builtinId="9" hidden="1"/>
    <cellStyle name="Besuchter Hyperlink" xfId="153" builtinId="9" hidden="1"/>
    <cellStyle name="Besuchter Hyperlink" xfId="154" builtinId="9" hidden="1"/>
    <cellStyle name="Besuchter Hyperlink" xfId="155" builtinId="9" hidden="1"/>
    <cellStyle name="Besuchter Hyperlink" xfId="156" builtinId="9" hidden="1"/>
    <cellStyle name="Besuchter Hyperlink" xfId="157" builtinId="9" hidden="1"/>
    <cellStyle name="Besuchter Hyperlink" xfId="158" builtinId="9" hidden="1"/>
    <cellStyle name="Besuchter Hyperlink" xfId="159" builtinId="9" hidden="1"/>
    <cellStyle name="Besuchter Hyperlink" xfId="160" builtinId="9" hidden="1"/>
    <cellStyle name="Besuchter Hyperlink" xfId="161" builtinId="9" hidden="1"/>
    <cellStyle name="Besuchter Hyperlink" xfId="162" builtinId="9" hidden="1"/>
    <cellStyle name="Besuchter Hyperlink" xfId="163" builtinId="9" hidden="1"/>
    <cellStyle name="Besuchter Hyperlink" xfId="164" builtinId="9" hidden="1"/>
    <cellStyle name="Besuchter Hyperlink" xfId="165" builtinId="9" hidden="1"/>
    <cellStyle name="Besuchter Hyperlink" xfId="166" builtinId="9" hidden="1"/>
    <cellStyle name="Besuchter Hyperlink" xfId="167" builtinId="9" hidden="1"/>
    <cellStyle name="Besuchter Hyperlink" xfId="168" builtinId="9" hidden="1"/>
    <cellStyle name="Besuchter Hyperlink" xfId="169" builtinId="9" hidden="1"/>
    <cellStyle name="Besuchter Hyperlink" xfId="170" builtinId="9" hidden="1"/>
    <cellStyle name="Besuchter Hyperlink" xfId="171" builtinId="9" hidden="1"/>
    <cellStyle name="Besuchter Hyperlink" xfId="172" builtinId="9" hidden="1"/>
    <cellStyle name="Besuchter Hyperlink" xfId="173" builtinId="9" hidden="1"/>
    <cellStyle name="Besuchter Hyperlink" xfId="174" builtinId="9" hidden="1"/>
    <cellStyle name="Besuchter Hyperlink" xfId="175" builtinId="9" hidden="1"/>
    <cellStyle name="Besuchter Hyperlink" xfId="176" builtinId="9" hidden="1"/>
    <cellStyle name="Besuchter Hyperlink" xfId="177" builtinId="9" hidden="1"/>
    <cellStyle name="Besuchter Hyperlink" xfId="178" builtinId="9" hidden="1"/>
    <cellStyle name="Besuchter Hyperlink" xfId="179" builtinId="9" hidden="1"/>
    <cellStyle name="Besuchter Hyperlink" xfId="180" builtinId="9" hidden="1"/>
    <cellStyle name="Besuchter Hyperlink" xfId="181" builtinId="9" hidden="1"/>
    <cellStyle name="Besuchter Hyperlink" xfId="182" builtinId="9" hidden="1"/>
    <cellStyle name="Besuchter Hyperlink" xfId="183" builtinId="9" hidden="1"/>
    <cellStyle name="Besuchter Hyperlink" xfId="184" builtinId="9" hidden="1"/>
    <cellStyle name="Besuchter Hyperlink" xfId="185" builtinId="9" hidden="1"/>
    <cellStyle name="Besuchter Hyperlink" xfId="186" builtinId="9" hidden="1"/>
    <cellStyle name="Besuchter Hyperlink" xfId="187" builtinId="9" hidden="1"/>
    <cellStyle name="Besuchter Hyperlink" xfId="188" builtinId="9" hidden="1"/>
    <cellStyle name="Besuchter Hyperlink" xfId="189" builtinId="9" hidden="1"/>
    <cellStyle name="Besuchter Hyperlink" xfId="190" builtinId="9" hidden="1"/>
    <cellStyle name="Besuchter Hyperlink" xfId="191" builtinId="9" hidden="1"/>
    <cellStyle name="Besuchter Hyperlink" xfId="192" builtinId="9" hidden="1"/>
    <cellStyle name="Besuchter Hyperlink" xfId="193" builtinId="9" hidden="1"/>
    <cellStyle name="Besuchter Hyperlink" xfId="194" builtinId="9" hidden="1"/>
    <cellStyle name="Besuchter Hyperlink" xfId="195" builtinId="9" hidden="1"/>
    <cellStyle name="Besuchter Hyperlink" xfId="196" builtinId="9" hidden="1"/>
    <cellStyle name="Besuchter Hyperlink" xfId="197" builtinId="9" hidden="1"/>
    <cellStyle name="Besuchter Hyperlink" xfId="198" builtinId="9" hidden="1"/>
    <cellStyle name="Besuchter Hyperlink" xfId="199" builtinId="9" hidden="1"/>
    <cellStyle name="Besuchter Hyperlink" xfId="200" builtinId="9" hidden="1"/>
    <cellStyle name="Besuchter Hyperlink" xfId="201" builtinId="9" hidden="1"/>
    <cellStyle name="Besuchter Hyperlink" xfId="202" builtinId="9" hidden="1"/>
    <cellStyle name="Besuchter Hyperlink" xfId="203" builtinId="9" hidden="1"/>
    <cellStyle name="Besuchter Hyperlink" xfId="204" builtinId="9" hidden="1"/>
    <cellStyle name="Besuchter Hyperlink" xfId="205" builtinId="9" hidden="1"/>
    <cellStyle name="Besuchter Hyperlink" xfId="206" builtinId="9" hidden="1"/>
    <cellStyle name="Besuchter Hyperlink" xfId="207" builtinId="9" hidden="1"/>
    <cellStyle name="Besuchter Hyperlink" xfId="208" builtinId="9" hidden="1"/>
    <cellStyle name="Besuchter Hyperlink" xfId="209" builtinId="9" hidden="1"/>
    <cellStyle name="Besuchter Hyperlink" xfId="210" builtinId="9" hidden="1"/>
    <cellStyle name="Besuchter Hyperlink" xfId="211" builtinId="9" hidden="1"/>
    <cellStyle name="Besuchter Hyperlink" xfId="212" builtinId="9" hidden="1"/>
    <cellStyle name="Besuchter Hyperlink" xfId="213" builtinId="9" hidden="1"/>
    <cellStyle name="Besuchter Hyperlink" xfId="214" builtinId="9" hidden="1"/>
    <cellStyle name="Besuchter Hyperlink" xfId="215" builtinId="9" hidden="1"/>
    <cellStyle name="Besuchter Hyperlink" xfId="216" builtinId="9" hidden="1"/>
    <cellStyle name="Besuchter Hyperlink" xfId="217" builtinId="9" hidden="1"/>
    <cellStyle name="Besuchter Hyperlink" xfId="218" builtinId="9" hidden="1"/>
    <cellStyle name="Besuchter Hyperlink" xfId="219" builtinId="9" hidden="1"/>
    <cellStyle name="Currency 2" xfId="17" xr:uid="{00000000-0005-0000-0000-0000C7000000}"/>
    <cellStyle name="Euro" xfId="5" xr:uid="{00000000-0005-0000-0000-0000C8000000}"/>
    <cellStyle name="Hyperlink 2" xfId="19" xr:uid="{00000000-0005-0000-0000-0000C9000000}"/>
    <cellStyle name="Komma 2" xfId="6" xr:uid="{00000000-0005-0000-0000-0000CA000000}"/>
    <cellStyle name="Komma 2 2" xfId="4" xr:uid="{00000000-0005-0000-0000-0000CB000000}"/>
    <cellStyle name="Link" xfId="18" builtinId="8" customBuiltin="1"/>
    <cellStyle name="Normal 2" xfId="16" xr:uid="{00000000-0005-0000-0000-0000CD000000}"/>
    <cellStyle name="Normal 2 2" xfId="148" xr:uid="{00000000-0005-0000-0000-0000CE000000}"/>
    <cellStyle name="Prozent" xfId="1" builtinId="5"/>
    <cellStyle name="Prozent 2" xfId="7" xr:uid="{00000000-0005-0000-0000-0000D0000000}"/>
    <cellStyle name="Prozent 2 2" xfId="3" xr:uid="{00000000-0005-0000-0000-0000D1000000}"/>
    <cellStyle name="Prozent 3" xfId="8" xr:uid="{00000000-0005-0000-0000-0000D2000000}"/>
    <cellStyle name="Prozent 4" xfId="9" xr:uid="{00000000-0005-0000-0000-0000D3000000}"/>
    <cellStyle name="Standard" xfId="0" builtinId="0"/>
    <cellStyle name="Standard 2" xfId="10" xr:uid="{00000000-0005-0000-0000-0000D5000000}"/>
    <cellStyle name="Standard 2 2" xfId="2" xr:uid="{00000000-0005-0000-0000-0000D6000000}"/>
    <cellStyle name="Standard 3" xfId="11" xr:uid="{00000000-0005-0000-0000-0000D7000000}"/>
    <cellStyle name="Standard 3 2" xfId="12" xr:uid="{00000000-0005-0000-0000-0000D8000000}"/>
    <cellStyle name="Standard 4" xfId="13" xr:uid="{00000000-0005-0000-0000-0000D9000000}"/>
    <cellStyle name="Währung 2" xfId="14" xr:uid="{00000000-0005-0000-0000-0000DA000000}"/>
    <cellStyle name="Währung 2 2" xfId="15" xr:uid="{00000000-0005-0000-0000-0000DB000000}"/>
  </cellStyles>
  <dxfs count="0"/>
  <tableStyles count="0" defaultTableStyle="TableStyleMedium2" defaultPivotStyle="PivotStyleMedium9"/>
  <colors>
    <mruColors>
      <color rgb="FFE1EEF2"/>
      <color rgb="FFE1EEFF"/>
      <color rgb="FFFBFFFD"/>
      <color rgb="FF009900"/>
      <color rgb="FFE5FFE5"/>
      <color rgb="FF006600"/>
      <color rgb="FFFFFFEF"/>
      <color rgb="FFA7FFA7"/>
      <color rgb="FFFEEFE2"/>
      <color rgb="FF00D2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title>
      <c:tx>
        <c:rich>
          <a:bodyPr rot="0" spcFirstLastPara="1" vertOverflow="ellipsis" vert="horz" wrap="square" anchor="ctr" anchorCtr="1"/>
          <a:lstStyle/>
          <a:p>
            <a:pPr>
              <a:defRPr sz="1600" b="0" i="0" u="none" strike="noStrike" kern="1200" cap="none" baseline="0">
                <a:solidFill>
                  <a:schemeClr val="tx1">
                    <a:lumMod val="65000"/>
                    <a:lumOff val="35000"/>
                  </a:schemeClr>
                </a:solidFill>
                <a:latin typeface="Century Gothic" panose="020B0502020202020204" pitchFamily="34" charset="0"/>
                <a:ea typeface="+mn-ea"/>
                <a:cs typeface="+mn-cs"/>
              </a:defRPr>
            </a:pPr>
            <a:r>
              <a:rPr lang="de-DE">
                <a:solidFill>
                  <a:schemeClr val="tx2"/>
                </a:solidFill>
              </a:rPr>
              <a:t>Finanzierungsstruktur</a:t>
            </a:r>
          </a:p>
        </c:rich>
      </c:tx>
      <c:overlay val="1"/>
      <c:spPr>
        <a:noFill/>
        <a:ln>
          <a:noFill/>
        </a:ln>
        <a:effectLst/>
      </c:spPr>
    </c:title>
    <c:autoTitleDeleted val="0"/>
    <c:view3D>
      <c:rotX val="50"/>
      <c:rotY val="11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214525555555556"/>
          <c:y val="0.27777777777777801"/>
          <c:w val="0.57447694444444497"/>
          <c:h val="0.57407407407407396"/>
        </c:manualLayout>
      </c:layout>
      <c:pie3DChart>
        <c:varyColors val="1"/>
        <c:ser>
          <c:idx val="0"/>
          <c:order val="0"/>
          <c:spPr>
            <a:ln>
              <a:solidFill>
                <a:schemeClr val="tx2">
                  <a:lumMod val="90000"/>
                  <a:lumOff val="10000"/>
                </a:schemeClr>
              </a:solidFill>
            </a:ln>
          </c:spPr>
          <c:explosion val="15"/>
          <c:dPt>
            <c:idx val="0"/>
            <c:bubble3D val="0"/>
            <c:spPr>
              <a:solidFill>
                <a:schemeClr val="accent1">
                  <a:alpha val="90000"/>
                </a:schemeClr>
              </a:solidFill>
              <a:ln w="19050">
                <a:solidFill>
                  <a:schemeClr val="accent1">
                    <a:lumMod val="75000"/>
                  </a:schemeClr>
                </a:solidFill>
              </a:ln>
              <a:effectLst>
                <a:innerShdw blurRad="114300">
                  <a:schemeClr val="accent1">
                    <a:lumMod val="75000"/>
                  </a:schemeClr>
                </a:innerShdw>
              </a:effectLst>
              <a:scene3d>
                <a:camera prst="orthographicFront"/>
                <a:lightRig rig="threePt" dir="t"/>
              </a:scene3d>
              <a:sp3d contourW="19050" prstMaterial="flat">
                <a:contourClr>
                  <a:schemeClr val="accent1">
                    <a:lumMod val="75000"/>
                  </a:schemeClr>
                </a:contourClr>
              </a:sp3d>
            </c:spPr>
            <c:extLst>
              <c:ext xmlns:c16="http://schemas.microsoft.com/office/drawing/2014/chart" uri="{C3380CC4-5D6E-409C-BE32-E72D297353CC}">
                <c16:uniqueId val="{0000000C-62ED-40F8-A80B-14E8AEB38B70}"/>
              </c:ext>
            </c:extLst>
          </c:dPt>
          <c:dPt>
            <c:idx val="1"/>
            <c:bubble3D val="0"/>
            <c:spPr>
              <a:solidFill>
                <a:schemeClr val="tx2"/>
              </a:solidFill>
              <a:ln w="19050">
                <a:solidFill>
                  <a:schemeClr val="tx2">
                    <a:lumMod val="90000"/>
                    <a:lumOff val="10000"/>
                  </a:schemeClr>
                </a:solidFill>
              </a:ln>
              <a:effectLst>
                <a:innerShdw blurRad="114300">
                  <a:schemeClr val="accent2">
                    <a:lumMod val="75000"/>
                  </a:schemeClr>
                </a:innerShdw>
              </a:effectLst>
              <a:scene3d>
                <a:camera prst="orthographicFront"/>
                <a:lightRig rig="threePt" dir="t"/>
              </a:scene3d>
              <a:sp3d contourW="19050" prstMaterial="flat">
                <a:contourClr>
                  <a:schemeClr val="tx2">
                    <a:lumMod val="90000"/>
                    <a:lumOff val="10000"/>
                  </a:schemeClr>
                </a:contourClr>
              </a:sp3d>
            </c:spPr>
            <c:extLst>
              <c:ext xmlns:c16="http://schemas.microsoft.com/office/drawing/2014/chart" uri="{C3380CC4-5D6E-409C-BE32-E72D297353CC}">
                <c16:uniqueId val="{00000001-0E6B-44FB-8016-D60CA38A1E64}"/>
              </c:ext>
            </c:extLst>
          </c:dPt>
          <c:dPt>
            <c:idx val="2"/>
            <c:bubble3D val="0"/>
            <c:spPr>
              <a:solidFill>
                <a:schemeClr val="tx2">
                  <a:lumMod val="10000"/>
                  <a:lumOff val="90000"/>
                </a:schemeClr>
              </a:solidFill>
              <a:ln w="19050">
                <a:solidFill>
                  <a:schemeClr val="tx2">
                    <a:lumMod val="50000"/>
                    <a:lumOff val="50000"/>
                  </a:schemeClr>
                </a:solidFill>
              </a:ln>
              <a:effectLst>
                <a:innerShdw blurRad="114300">
                  <a:schemeClr val="accent3">
                    <a:lumMod val="75000"/>
                  </a:schemeClr>
                </a:innerShdw>
              </a:effectLst>
              <a:scene3d>
                <a:camera prst="orthographicFront"/>
                <a:lightRig rig="threePt" dir="t"/>
              </a:scene3d>
              <a:sp3d contourW="19050" prstMaterial="flat">
                <a:contourClr>
                  <a:schemeClr val="tx2">
                    <a:lumMod val="50000"/>
                    <a:lumOff val="50000"/>
                  </a:schemeClr>
                </a:contourClr>
              </a:sp3d>
            </c:spPr>
            <c:extLst>
              <c:ext xmlns:c16="http://schemas.microsoft.com/office/drawing/2014/chart" uri="{C3380CC4-5D6E-409C-BE32-E72D297353CC}">
                <c16:uniqueId val="{00000003-0E6B-44FB-8016-D60CA38A1E64}"/>
              </c:ext>
            </c:extLst>
          </c:dPt>
          <c:dPt>
            <c:idx val="4"/>
            <c:bubble3D val="0"/>
            <c:spPr>
              <a:solidFill>
                <a:srgbClr val="237C91"/>
              </a:solidFill>
              <a:ln>
                <a:solidFill>
                  <a:schemeClr val="tx2">
                    <a:lumMod val="90000"/>
                    <a:lumOff val="10000"/>
                  </a:schemeClr>
                </a:solidFill>
              </a:ln>
            </c:spPr>
            <c:extLst>
              <c:ext xmlns:c16="http://schemas.microsoft.com/office/drawing/2014/chart" uri="{C3380CC4-5D6E-409C-BE32-E72D297353CC}">
                <c16:uniqueId val="{00000007-8876-274D-8597-852AC49D4663}"/>
              </c:ext>
            </c:extLst>
          </c:dPt>
          <c:dLbls>
            <c:dLbl>
              <c:idx val="0"/>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8100" tIns="19050" rIns="38100" bIns="19050"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c15:spPr>
                </c:ext>
                <c:ext xmlns:c16="http://schemas.microsoft.com/office/drawing/2014/chart" uri="{C3380CC4-5D6E-409C-BE32-E72D297353CC}">
                  <c16:uniqueId val="{0000000C-62ED-40F8-A80B-14E8AEB38B70}"/>
                </c:ext>
              </c:extLst>
            </c:dLbl>
            <c:dLbl>
              <c:idx val="1"/>
              <c:layout>
                <c:manualLayout>
                  <c:x val="8.0564407795482254E-2"/>
                  <c:y val="-1.0274401884576871E-2"/>
                </c:manualLayout>
              </c:layout>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8100" tIns="19050" rIns="38100" bIns="19050"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c15:spPr>
                </c:ext>
                <c:ext xmlns:c16="http://schemas.microsoft.com/office/drawing/2014/chart" uri="{C3380CC4-5D6E-409C-BE32-E72D297353CC}">
                  <c16:uniqueId val="{00000001-0E6B-44FB-8016-D60CA38A1E64}"/>
                </c:ext>
              </c:extLst>
            </c:dLbl>
            <c:dLbl>
              <c:idx val="2"/>
              <c:layout>
                <c:manualLayout>
                  <c:x val="-1.8130076260152519E-2"/>
                  <c:y val="8.7330975210898276E-2"/>
                </c:manualLayout>
              </c:layout>
              <c:spPr>
                <a:solidFill>
                  <a:schemeClr val="lt1">
                    <a:alpha val="90000"/>
                  </a:schemeClr>
                </a:solidFill>
                <a:ln w="12700" cap="flat" cmpd="sng" algn="ctr">
                  <a:solidFill>
                    <a:schemeClr val="tx2"/>
                  </a:solidFill>
                  <a:round/>
                </a:ln>
                <a:effectLst>
                  <a:outerShdw blurRad="50800" dist="38100" dir="2700000" algn="tl" rotWithShape="0">
                    <a:schemeClr val="tx2">
                      <a:alpha val="40000"/>
                    </a:schemeClr>
                  </a:outerShdw>
                </a:effectLst>
              </c:spPr>
              <c:txPr>
                <a:bodyPr rot="0" spcFirstLastPara="1" vertOverflow="clip" horzOverflow="clip" vert="horz" wrap="square" lIns="38100" tIns="19050" rIns="38100" bIns="19050"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roundRect">
                      <a:avLst/>
                    </a:prstGeom>
                  </c15:spPr>
                </c:ext>
                <c:ext xmlns:c16="http://schemas.microsoft.com/office/drawing/2014/chart" uri="{C3380CC4-5D6E-409C-BE32-E72D297353CC}">
                  <c16:uniqueId val="{00000003-0E6B-44FB-8016-D60CA38A1E64}"/>
                </c:ext>
              </c:extLst>
            </c:dLbl>
            <c:dLbl>
              <c:idx val="3"/>
              <c:layout>
                <c:manualLayout>
                  <c:x val="-3.1092338851344357E-2"/>
                  <c:y val="-9.9880412935574262E-3"/>
                </c:manualLayout>
              </c:layout>
              <c:dLblPos val="bestFi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9-761C-C04F-86E1-4A155414DE83}"/>
                </c:ext>
              </c:extLst>
            </c:dLbl>
            <c:dLbl>
              <c:idx val="4"/>
              <c:layout>
                <c:manualLayout>
                  <c:x val="-0.107471456692913"/>
                  <c:y val="0.114196558763488"/>
                </c:manualLayout>
              </c:layout>
              <c:dLblPos val="bestFit"/>
              <c:showLegendKey val="0"/>
              <c:showVal val="1"/>
              <c:showCatName val="1"/>
              <c:showSerName val="0"/>
              <c:showPercent val="0"/>
              <c:showBubbleSize val="0"/>
              <c:separator>, </c:separator>
              <c:extLst>
                <c:ext xmlns:c15="http://schemas.microsoft.com/office/drawing/2012/chart" uri="{CE6537A1-D6FC-4f65-9D91-7224C49458BB}"/>
                <c:ext xmlns:c16="http://schemas.microsoft.com/office/drawing/2014/chart" uri="{C3380CC4-5D6E-409C-BE32-E72D297353CC}">
                  <c16:uniqueId val="{00000007-8876-274D-8597-852AC49D4663}"/>
                </c:ext>
              </c:extLst>
            </c:dLbl>
            <c:spPr>
              <a:ln>
                <a:solidFill>
                  <a:schemeClr val="tx2"/>
                </a:solidFill>
              </a:ln>
              <a:effectLst>
                <a:outerShdw blurRad="50800" dist="38100" dir="2700000" algn="tl" rotWithShape="0">
                  <a:schemeClr val="tx2">
                    <a:alpha val="40000"/>
                  </a:schemeClr>
                </a:outerShdw>
              </a:effectLst>
            </c:spPr>
            <c:txPr>
              <a:bodyPr rot="0" spcFirstLastPara="1" vertOverflow="clip" horzOverflow="clip" vert="horz" wrap="square" lIns="38100" tIns="19050" rIns="38100" bIns="19050" anchor="ctr" anchorCtr="1">
                <a:spAutoFit/>
              </a:bodyPr>
              <a:lstStyle/>
              <a:p>
                <a:pPr>
                  <a:defRPr sz="1000" b="0" i="0" u="none" strike="noStrike" kern="1200" baseline="0">
                    <a:solidFill>
                      <a:schemeClr val="tx2"/>
                    </a:solidFill>
                    <a:effectLst/>
                    <a:latin typeface="+mn-lt"/>
                    <a:ea typeface="+mn-ea"/>
                    <a:cs typeface="+mn-cs"/>
                  </a:defRPr>
                </a:pPr>
                <a:endParaRPr lang="de-DE"/>
              </a:p>
            </c:txPr>
            <c:dLblPos val="bestFit"/>
            <c:showLegendKey val="0"/>
            <c:showVal val="1"/>
            <c:showCatName val="1"/>
            <c:showSerName val="0"/>
            <c:showPercent val="0"/>
            <c:showBubbleSize val="0"/>
            <c:separator>, </c:separator>
            <c:showLeaderLines val="1"/>
            <c:leaderLines>
              <c:spPr>
                <a:ln w="9525">
                  <a:solidFill>
                    <a:schemeClr val="tx1">
                      <a:lumMod val="35000"/>
                      <a:lumOff val="65000"/>
                    </a:schemeClr>
                  </a:solidFill>
                </a:ln>
                <a:effectLst/>
              </c:spPr>
            </c:leaderLines>
            <c:extLst>
              <c:ext xmlns:c15="http://schemas.microsoft.com/office/drawing/2012/chart" uri="{CE6537A1-D6FC-4f65-9D91-7224C49458BB}">
                <c15:spPr xmlns:c15="http://schemas.microsoft.com/office/drawing/2012/chart">
                  <a:prstGeom prst="roundRect">
                    <a:avLst/>
                  </a:prstGeom>
                </c15:spPr>
              </c:ext>
            </c:extLst>
          </c:dLbls>
          <c:cat>
            <c:strRef>
              <c:f>Bankgespräch!$D$45:$D$49</c:f>
              <c:strCache>
                <c:ptCount val="5"/>
                <c:pt idx="0">
                  <c:v>Kapitalbeschaffung</c:v>
                </c:pt>
                <c:pt idx="1">
                  <c:v>Eigenkapital</c:v>
                </c:pt>
                <c:pt idx="2">
                  <c:v>Fremdkapital Bank I</c:v>
                </c:pt>
                <c:pt idx="3">
                  <c:v>Fremdkapital Bank 2</c:v>
                </c:pt>
                <c:pt idx="4">
                  <c:v>Fremdkapital Co-Investment</c:v>
                </c:pt>
              </c:strCache>
            </c:strRef>
          </c:cat>
          <c:val>
            <c:numRef>
              <c:f>Bankgespräch!$E$45:$E$49</c:f>
              <c:numCache>
                <c:formatCode>#,##0\ "€"</c:formatCode>
                <c:ptCount val="5"/>
                <c:pt idx="1">
                  <c:v>205465</c:v>
                </c:pt>
                <c:pt idx="2">
                  <c:v>50000</c:v>
                </c:pt>
                <c:pt idx="3">
                  <c:v>900</c:v>
                </c:pt>
                <c:pt idx="4">
                  <c:v>200000</c:v>
                </c:pt>
              </c:numCache>
            </c:numRef>
          </c:val>
          <c:extLst>
            <c:ext xmlns:c16="http://schemas.microsoft.com/office/drawing/2014/chart" uri="{C3380CC4-5D6E-409C-BE32-E72D297353CC}">
              <c16:uniqueId val="{00000004-0E6B-44FB-8016-D60CA38A1E64}"/>
            </c:ext>
          </c:extLst>
        </c:ser>
        <c:dLbls>
          <c:dLblPos val="inEnd"/>
          <c:showLegendKey val="0"/>
          <c:showVal val="1"/>
          <c:showCatName val="0"/>
          <c:showSerName val="0"/>
          <c:showPercent val="0"/>
          <c:showBubbleSize val="0"/>
          <c:showLeaderLines val="1"/>
        </c:dLbls>
      </c:pie3DChart>
      <c:spPr>
        <a:noFill/>
        <a:ln>
          <a:noFill/>
        </a:ln>
        <a:effectLst/>
      </c:spPr>
    </c:plotArea>
    <c:plotVisOnly val="1"/>
    <c:dispBlanksAs val="gap"/>
    <c:showDLblsOverMax val="0"/>
  </c:chart>
  <c:spPr>
    <a:solidFill>
      <a:schemeClr val="bg1"/>
    </a:solidFill>
    <a:ln w="19050" cap="flat" cmpd="sng" algn="ctr">
      <a:solidFill>
        <a:schemeClr val="tx2"/>
      </a:solidFill>
      <a:round/>
    </a:ln>
    <a:effectLst/>
  </c:spPr>
  <c:txPr>
    <a:bodyPr/>
    <a:lstStyle/>
    <a:p>
      <a:pPr>
        <a:defRPr/>
      </a:pPr>
      <a:endParaRPr lang="de-DE"/>
    </a:p>
  </c:txPr>
  <c:printSettings>
    <c:headerFooter/>
    <c:pageMargins b="0.78740157499999996" l="0.7" r="0.7" t="0.78740157499999996"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baseline="0">
                <a:solidFill>
                  <a:schemeClr val="tx2"/>
                </a:solidFill>
                <a:latin typeface="+mn-lt"/>
                <a:ea typeface="+mn-ea"/>
                <a:cs typeface="+mn-cs"/>
              </a:defRPr>
            </a:pPr>
            <a:r>
              <a:rPr lang="de-DE" sz="1600" b="0">
                <a:solidFill>
                  <a:schemeClr val="tx2"/>
                </a:solidFill>
                <a:latin typeface="Century Gothic"/>
                <a:cs typeface="Century Gothic"/>
              </a:rPr>
              <a:t>Verkaufsgewinn</a:t>
            </a:r>
          </a:p>
        </c:rich>
      </c:tx>
      <c:overlay val="0"/>
      <c:spPr>
        <a:noFill/>
        <a:ln>
          <a:noFill/>
        </a:ln>
        <a:effectLst/>
      </c:spPr>
      <c:txPr>
        <a:bodyPr rot="0" spcFirstLastPara="1" vertOverflow="ellipsis" vert="horz" wrap="square" anchor="ctr" anchorCtr="1"/>
        <a:lstStyle/>
        <a:p>
          <a:pPr>
            <a:defRPr sz="1800" b="1" i="0" u="none" strike="noStrike" kern="1200" baseline="0">
              <a:solidFill>
                <a:schemeClr val="tx2"/>
              </a:solidFill>
              <a:latin typeface="+mn-lt"/>
              <a:ea typeface="+mn-ea"/>
              <a:cs typeface="+mn-cs"/>
            </a:defRPr>
          </a:pPr>
          <a:endParaRPr lang="de-DE"/>
        </a:p>
      </c:txPr>
    </c:title>
    <c:autoTitleDeleted val="0"/>
    <c:plotArea>
      <c:layout/>
      <c:barChart>
        <c:barDir val="col"/>
        <c:grouping val="stacked"/>
        <c:varyColors val="0"/>
        <c:ser>
          <c:idx val="1"/>
          <c:order val="0"/>
          <c:tx>
            <c:strRef>
              <c:f>Bankgespräch!$G$46</c:f>
              <c:strCache>
                <c:ptCount val="1"/>
                <c:pt idx="0">
                  <c:v>Erwarteter Verkaufspreis</c:v>
                </c:pt>
              </c:strCache>
            </c:strRef>
          </c:tx>
          <c:spPr>
            <a:solidFill>
              <a:schemeClr val="accent3"/>
            </a:solidFill>
            <a:ln>
              <a:noFill/>
            </a:ln>
            <a:effectLst/>
          </c:spPr>
          <c:invertIfNegative val="0"/>
          <c:cat>
            <c:strRef>
              <c:f>Bankgespräch!$H$44:$I$45</c:f>
              <c:strCache>
                <c:ptCount val="2"/>
                <c:pt idx="0">
                  <c:v>Einnahmen</c:v>
                </c:pt>
                <c:pt idx="1">
                  <c:v>Ausgaben</c:v>
                </c:pt>
              </c:strCache>
            </c:strRef>
          </c:cat>
          <c:val>
            <c:numRef>
              <c:f>Bankgespräch!$H$46:$I$46</c:f>
              <c:numCache>
                <c:formatCode>General</c:formatCode>
                <c:ptCount val="2"/>
                <c:pt idx="0" formatCode="#,##0\ &quot;€&quot;">
                  <c:v>625320</c:v>
                </c:pt>
              </c:numCache>
            </c:numRef>
          </c:val>
          <c:extLst>
            <c:ext xmlns:c16="http://schemas.microsoft.com/office/drawing/2014/chart" uri="{C3380CC4-5D6E-409C-BE32-E72D297353CC}">
              <c16:uniqueId val="{00000000-8F29-DE46-A119-EC22485CA7C3}"/>
            </c:ext>
          </c:extLst>
        </c:ser>
        <c:ser>
          <c:idx val="5"/>
          <c:order val="1"/>
          <c:tx>
            <c:strRef>
              <c:f>Bankgespräch!$G$47</c:f>
              <c:strCache>
                <c:ptCount val="1"/>
                <c:pt idx="0">
                  <c:v>Kaufpreis inkl. Nebenkosten</c:v>
                </c:pt>
              </c:strCache>
            </c:strRef>
          </c:tx>
          <c:spPr>
            <a:solidFill>
              <a:schemeClr val="accent5">
                <a:lumMod val="60000"/>
              </a:schemeClr>
            </a:solidFill>
            <a:ln>
              <a:noFill/>
            </a:ln>
            <a:effectLst/>
          </c:spPr>
          <c:invertIfNegative val="0"/>
          <c:cat>
            <c:strRef>
              <c:f>Bankgespräch!$H$44:$I$45</c:f>
              <c:strCache>
                <c:ptCount val="2"/>
                <c:pt idx="0">
                  <c:v>Einnahmen</c:v>
                </c:pt>
                <c:pt idx="1">
                  <c:v>Ausgaben</c:v>
                </c:pt>
              </c:strCache>
            </c:strRef>
          </c:cat>
          <c:val>
            <c:numRef>
              <c:f>Bankgespräch!$H$47:$I$47</c:f>
              <c:numCache>
                <c:formatCode>#,##0\ "€"</c:formatCode>
                <c:ptCount val="2"/>
                <c:pt idx="1">
                  <c:v>449600</c:v>
                </c:pt>
              </c:numCache>
            </c:numRef>
          </c:val>
          <c:extLst>
            <c:ext xmlns:c16="http://schemas.microsoft.com/office/drawing/2014/chart" uri="{C3380CC4-5D6E-409C-BE32-E72D297353CC}">
              <c16:uniqueId val="{00000001-8F29-DE46-A119-EC22485CA7C3}"/>
            </c:ext>
          </c:extLst>
        </c:ser>
        <c:ser>
          <c:idx val="0"/>
          <c:order val="2"/>
          <c:tx>
            <c:strRef>
              <c:f>Bankgespräch!$G$48</c:f>
              <c:strCache>
                <c:ptCount val="1"/>
                <c:pt idx="0">
                  <c:v>Finanzierungskosten</c:v>
                </c:pt>
              </c:strCache>
            </c:strRef>
          </c:tx>
          <c:spPr>
            <a:solidFill>
              <a:schemeClr val="accent1"/>
            </a:solidFill>
            <a:ln>
              <a:noFill/>
            </a:ln>
            <a:effectLst/>
          </c:spPr>
          <c:invertIfNegative val="0"/>
          <c:cat>
            <c:strRef>
              <c:f>Bankgespräch!$H$44:$I$45</c:f>
              <c:strCache>
                <c:ptCount val="2"/>
                <c:pt idx="0">
                  <c:v>Einnahmen</c:v>
                </c:pt>
                <c:pt idx="1">
                  <c:v>Ausgaben</c:v>
                </c:pt>
              </c:strCache>
            </c:strRef>
          </c:cat>
          <c:val>
            <c:numRef>
              <c:f>Bankgespräch!$H$48:$I$48</c:f>
              <c:numCache>
                <c:formatCode>#,##0\ "€"</c:formatCode>
                <c:ptCount val="2"/>
                <c:pt idx="1">
                  <c:v>5394</c:v>
                </c:pt>
              </c:numCache>
            </c:numRef>
          </c:val>
          <c:extLst>
            <c:ext xmlns:c16="http://schemas.microsoft.com/office/drawing/2014/chart" uri="{C3380CC4-5D6E-409C-BE32-E72D297353CC}">
              <c16:uniqueId val="{00000002-8F29-DE46-A119-EC22485CA7C3}"/>
            </c:ext>
          </c:extLst>
        </c:ser>
        <c:ser>
          <c:idx val="2"/>
          <c:order val="3"/>
          <c:tx>
            <c:strRef>
              <c:f>Bankgespräch!$G$49</c:f>
              <c:strCache>
                <c:ptCount val="1"/>
                <c:pt idx="0">
                  <c:v>Erhaltene Miete</c:v>
                </c:pt>
              </c:strCache>
            </c:strRef>
          </c:tx>
          <c:spPr>
            <a:solidFill>
              <a:schemeClr val="accent5"/>
            </a:solidFill>
            <a:ln>
              <a:noFill/>
            </a:ln>
            <a:effectLst/>
          </c:spPr>
          <c:invertIfNegative val="0"/>
          <c:cat>
            <c:strRef>
              <c:f>Bankgespräch!$H$44:$I$45</c:f>
              <c:strCache>
                <c:ptCount val="2"/>
                <c:pt idx="0">
                  <c:v>Einnahmen</c:v>
                </c:pt>
                <c:pt idx="1">
                  <c:v>Ausgaben</c:v>
                </c:pt>
              </c:strCache>
            </c:strRef>
          </c:cat>
          <c:val>
            <c:numRef>
              <c:f>Bankgespräch!$H$49:$I$49</c:f>
              <c:numCache>
                <c:formatCode>#,##0\ "€"</c:formatCode>
                <c:ptCount val="2"/>
                <c:pt idx="0" formatCode="General">
                  <c:v>4734</c:v>
                </c:pt>
              </c:numCache>
            </c:numRef>
          </c:val>
          <c:extLst>
            <c:ext xmlns:c16="http://schemas.microsoft.com/office/drawing/2014/chart" uri="{C3380CC4-5D6E-409C-BE32-E72D297353CC}">
              <c16:uniqueId val="{00000003-8F29-DE46-A119-EC22485CA7C3}"/>
            </c:ext>
          </c:extLst>
        </c:ser>
        <c:ser>
          <c:idx val="3"/>
          <c:order val="4"/>
          <c:tx>
            <c:strRef>
              <c:f>Bankgespräch!$G$50</c:f>
              <c:strCache>
                <c:ptCount val="1"/>
                <c:pt idx="0">
                  <c:v>Laufende Kosten</c:v>
                </c:pt>
              </c:strCache>
            </c:strRef>
          </c:tx>
          <c:spPr>
            <a:solidFill>
              <a:schemeClr val="accent1">
                <a:lumMod val="60000"/>
              </a:schemeClr>
            </a:solidFill>
            <a:ln>
              <a:noFill/>
            </a:ln>
            <a:effectLst/>
          </c:spPr>
          <c:invertIfNegative val="0"/>
          <c:cat>
            <c:strRef>
              <c:f>Bankgespräch!$H$44:$I$45</c:f>
              <c:strCache>
                <c:ptCount val="2"/>
                <c:pt idx="0">
                  <c:v>Einnahmen</c:v>
                </c:pt>
                <c:pt idx="1">
                  <c:v>Ausgaben</c:v>
                </c:pt>
              </c:strCache>
            </c:strRef>
          </c:cat>
          <c:val>
            <c:numRef>
              <c:f>Bankgespräch!$H$50:$I$50</c:f>
              <c:numCache>
                <c:formatCode>#,##0\ "€"</c:formatCode>
                <c:ptCount val="2"/>
                <c:pt idx="1">
                  <c:v>1290</c:v>
                </c:pt>
              </c:numCache>
            </c:numRef>
          </c:val>
          <c:extLst>
            <c:ext xmlns:c16="http://schemas.microsoft.com/office/drawing/2014/chart" uri="{C3380CC4-5D6E-409C-BE32-E72D297353CC}">
              <c16:uniqueId val="{00000004-8F29-DE46-A119-EC22485CA7C3}"/>
            </c:ext>
          </c:extLst>
        </c:ser>
        <c:ser>
          <c:idx val="4"/>
          <c:order val="5"/>
          <c:tx>
            <c:strRef>
              <c:f>Bankgespräch!$G$51</c:f>
              <c:strCache>
                <c:ptCount val="1"/>
                <c:pt idx="0">
                  <c:v>Renovierungskosten</c:v>
                </c:pt>
              </c:strCache>
            </c:strRef>
          </c:tx>
          <c:spPr>
            <a:solidFill>
              <a:schemeClr val="accent3">
                <a:lumMod val="60000"/>
              </a:schemeClr>
            </a:solidFill>
            <a:ln>
              <a:noFill/>
            </a:ln>
            <a:effectLst/>
          </c:spPr>
          <c:invertIfNegative val="0"/>
          <c:cat>
            <c:strRef>
              <c:f>Bankgespräch!$H$44:$I$45</c:f>
              <c:strCache>
                <c:ptCount val="2"/>
                <c:pt idx="0">
                  <c:v>Einnahmen</c:v>
                </c:pt>
                <c:pt idx="1">
                  <c:v>Ausgaben</c:v>
                </c:pt>
              </c:strCache>
            </c:strRef>
          </c:cat>
          <c:val>
            <c:numRef>
              <c:f>Bankgespräch!$H$51:$I$51</c:f>
              <c:numCache>
                <c:formatCode>#,##0\ "€"</c:formatCode>
                <c:ptCount val="2"/>
                <c:pt idx="1">
                  <c:v>6765</c:v>
                </c:pt>
              </c:numCache>
            </c:numRef>
          </c:val>
          <c:extLst>
            <c:ext xmlns:c16="http://schemas.microsoft.com/office/drawing/2014/chart" uri="{C3380CC4-5D6E-409C-BE32-E72D297353CC}">
              <c16:uniqueId val="{00000005-8F29-DE46-A119-EC22485CA7C3}"/>
            </c:ext>
          </c:extLst>
        </c:ser>
        <c:ser>
          <c:idx val="6"/>
          <c:order val="6"/>
          <c:tx>
            <c:strRef>
              <c:f>Bankgespräch!$G$52</c:f>
              <c:strCache>
                <c:ptCount val="1"/>
                <c:pt idx="0">
                  <c:v>Vermarktungskosten</c:v>
                </c:pt>
              </c:strCache>
            </c:strRef>
          </c:tx>
          <c:spPr>
            <a:solidFill>
              <a:schemeClr val="accent1">
                <a:lumMod val="80000"/>
                <a:lumOff val="20000"/>
              </a:schemeClr>
            </a:solidFill>
            <a:ln>
              <a:noFill/>
            </a:ln>
            <a:effectLst/>
          </c:spPr>
          <c:invertIfNegative val="0"/>
          <c:cat>
            <c:strRef>
              <c:f>Bankgespräch!$H$44:$I$45</c:f>
              <c:strCache>
                <c:ptCount val="2"/>
                <c:pt idx="0">
                  <c:v>Einnahmen</c:v>
                </c:pt>
                <c:pt idx="1">
                  <c:v>Ausgaben</c:v>
                </c:pt>
              </c:strCache>
            </c:strRef>
          </c:cat>
          <c:val>
            <c:numRef>
              <c:f>Bankgespräch!$H$52:$I$52</c:f>
              <c:numCache>
                <c:formatCode>#,##0\ "€"</c:formatCode>
                <c:ptCount val="2"/>
                <c:pt idx="1">
                  <c:v>23000</c:v>
                </c:pt>
              </c:numCache>
            </c:numRef>
          </c:val>
          <c:extLst>
            <c:ext xmlns:c16="http://schemas.microsoft.com/office/drawing/2014/chart" uri="{C3380CC4-5D6E-409C-BE32-E72D297353CC}">
              <c16:uniqueId val="{00000006-8F29-DE46-A119-EC22485CA7C3}"/>
            </c:ext>
          </c:extLst>
        </c:ser>
        <c:dLbls>
          <c:showLegendKey val="0"/>
          <c:showVal val="0"/>
          <c:showCatName val="0"/>
          <c:showSerName val="0"/>
          <c:showPercent val="0"/>
          <c:showBubbleSize val="0"/>
        </c:dLbls>
        <c:gapWidth val="75"/>
        <c:overlap val="100"/>
        <c:axId val="-2091373336"/>
        <c:axId val="-2091378184"/>
      </c:barChart>
      <c:catAx>
        <c:axId val="-2091373336"/>
        <c:scaling>
          <c:orientation val="minMax"/>
        </c:scaling>
        <c:delete val="0"/>
        <c:axPos val="b"/>
        <c:numFmt formatCode="General" sourceLinked="0"/>
        <c:majorTickMark val="none"/>
        <c:minorTickMark val="none"/>
        <c:tickLblPos val="low"/>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2"/>
                </a:solidFill>
                <a:latin typeface="+mn-lt"/>
                <a:ea typeface="+mn-ea"/>
                <a:cs typeface="+mn-cs"/>
              </a:defRPr>
            </a:pPr>
            <a:endParaRPr lang="de-DE"/>
          </a:p>
        </c:txPr>
        <c:crossAx val="-2091378184"/>
        <c:crosses val="autoZero"/>
        <c:auto val="1"/>
        <c:lblAlgn val="ctr"/>
        <c:lblOffset val="100"/>
        <c:noMultiLvlLbl val="0"/>
      </c:catAx>
      <c:valAx>
        <c:axId val="-2091378184"/>
        <c:scaling>
          <c:orientation val="minMax"/>
        </c:scaling>
        <c:delete val="0"/>
        <c:axPos val="l"/>
        <c:majorGridlines>
          <c:spPr>
            <a:ln w="6350" cap="flat" cmpd="sng" algn="ctr">
              <a:solidFill>
                <a:schemeClr val="tx1">
                  <a:tint val="75000"/>
                </a:schemeClr>
              </a:solidFill>
              <a:prstDash val="solid"/>
              <a:round/>
            </a:ln>
            <a:effectLst/>
          </c:spPr>
        </c:majorGridlines>
        <c:minorGridlines>
          <c:spPr>
            <a:ln w="6350" cap="flat" cmpd="sng" algn="ctr">
              <a:noFill/>
              <a:prstDash val="solid"/>
              <a:round/>
            </a:ln>
            <a:effectLst/>
          </c:spPr>
        </c:minorGridlines>
        <c:numFmt formatCode="#,##0\ &quot;€&quot;" sourceLinked="0"/>
        <c:majorTickMark val="out"/>
        <c:minorTickMark val="none"/>
        <c:tickLblPos val="nextTo"/>
        <c:spPr>
          <a:noFill/>
          <a:ln w="6350" cap="flat" cmpd="sng" algn="ctr">
            <a:solidFill>
              <a:schemeClr val="tx1">
                <a:tint val="75000"/>
              </a:schemeClr>
            </a:solidFill>
            <a:prstDash val="solid"/>
            <a:round/>
          </a:ln>
          <a:effectLst/>
        </c:spPr>
        <c:txPr>
          <a:bodyPr rot="-60000000" spcFirstLastPara="1" vertOverflow="ellipsis" vert="horz" wrap="square" anchor="ctr" anchorCtr="1"/>
          <a:lstStyle/>
          <a:p>
            <a:pPr>
              <a:defRPr sz="1000" b="0" i="0" u="none" strike="noStrike" kern="1200" baseline="0">
                <a:solidFill>
                  <a:schemeClr val="tx2"/>
                </a:solidFill>
                <a:latin typeface="+mn-lt"/>
                <a:ea typeface="+mn-ea"/>
                <a:cs typeface="+mn-cs"/>
              </a:defRPr>
            </a:pPr>
            <a:endParaRPr lang="de-DE"/>
          </a:p>
        </c:txPr>
        <c:crossAx val="-2091373336"/>
        <c:crosses val="autoZero"/>
        <c:crossBetween val="between"/>
      </c:valAx>
      <c:spPr>
        <a:solidFill>
          <a:schemeClr val="bg1"/>
        </a:solidFill>
        <a:ln>
          <a:noFill/>
        </a:ln>
        <a:effectLst/>
      </c:spPr>
    </c:plotArea>
    <c:legend>
      <c:legendPos val="r"/>
      <c:overlay val="0"/>
      <c:spPr>
        <a:noFill/>
        <a:ln>
          <a:noFill/>
        </a:ln>
        <a:effectLst/>
      </c:spPr>
      <c:txPr>
        <a:bodyPr rot="0" spcFirstLastPara="1" vertOverflow="ellipsis" vert="horz" wrap="square" anchor="ctr" anchorCtr="1"/>
        <a:lstStyle/>
        <a:p>
          <a:pPr>
            <a:defRPr sz="1000" b="0" i="0" u="none" strike="noStrike" kern="1200" baseline="0">
              <a:solidFill>
                <a:schemeClr val="tx2"/>
              </a:solidFill>
              <a:latin typeface="+mn-lt"/>
              <a:ea typeface="+mn-ea"/>
              <a:cs typeface="+mn-cs"/>
            </a:defRPr>
          </a:pPr>
          <a:endParaRPr lang="de-DE"/>
        </a:p>
      </c:txPr>
    </c:legend>
    <c:plotVisOnly val="1"/>
    <c:dispBlanksAs val="gap"/>
    <c:showDLblsOverMax val="0"/>
  </c:chart>
  <c:spPr>
    <a:solidFill>
      <a:schemeClr val="bg1"/>
    </a:solidFill>
    <a:ln w="19050" cap="flat" cmpd="sng" algn="ctr">
      <a:solidFill>
        <a:schemeClr val="tx2"/>
      </a:solidFill>
      <a:prstDash val="solid"/>
      <a:round/>
    </a:ln>
    <a:effectLst/>
  </c:spPr>
  <c:txPr>
    <a:bodyPr/>
    <a:lstStyle/>
    <a:p>
      <a:pPr>
        <a:defRPr>
          <a:solidFill>
            <a:schemeClr val="tx2"/>
          </a:solidFill>
        </a:defRPr>
      </a:pPr>
      <a:endParaRPr lang="de-DE"/>
    </a:p>
  </c:txPr>
  <c:printSettings>
    <c:headerFooter/>
    <c:pageMargins b="0.78740157499999996" l="0.7" r="0.7" t="0.78740157499999996"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103">
  <cs:axisTitle>
    <cs:lnRef idx="0"/>
    <cs:fillRef idx="0"/>
    <cs:effectRef idx="0"/>
    <cs:fontRef idx="minor">
      <a:schemeClr val="tx1"/>
    </cs:fontRef>
    <cs:defRPr sz="1000" b="1" kern="1200"/>
  </cs:axisTitle>
  <cs:categoryAxis>
    <cs:lnRef idx="1">
      <a:schemeClr val="tx1">
        <a:tint val="75000"/>
      </a:schemeClr>
    </cs:lnRef>
    <cs:fillRef idx="0"/>
    <cs:effectRef idx="0"/>
    <cs:fontRef idx="minor">
      <a:schemeClr val="tx1"/>
    </cs:fontRef>
    <cs:spPr>
      <a:ln>
        <a:round/>
      </a:ln>
    </cs:spPr>
    <cs:defRPr sz="1000" kern="1200"/>
  </cs:categoryAxis>
  <cs:chartArea mods="allowNoFillOverride allowNoLineOverride">
    <cs:lnRef idx="1">
      <a:schemeClr val="tx1">
        <a:tint val="75000"/>
      </a:schemeClr>
    </cs:lnRef>
    <cs:fillRef idx="1">
      <a:schemeClr val="bg1"/>
    </cs:fillRef>
    <cs:effectRef idx="0"/>
    <cs:fontRef idx="minor">
      <a:schemeClr val="tx1"/>
    </cs:fontRef>
    <cs:spPr>
      <a:ln>
        <a:round/>
      </a:ln>
    </cs:spPr>
    <cs:defRPr sz="1000" kern="1200"/>
  </cs:chartArea>
  <cs:dataLabel>
    <cs:lnRef idx="0"/>
    <cs:fillRef idx="0"/>
    <cs:effectRef idx="0"/>
    <cs:fontRef idx="minor">
      <a:schemeClr val="tx1"/>
    </cs:fontRef>
    <cs:defRPr sz="1000" kern="1200"/>
  </cs:dataLabel>
  <cs:dataLabelCallout>
    <cs:lnRef idx="0"/>
    <cs:fillRef idx="0"/>
    <cs:effectRef idx="0"/>
    <cs:fontRef idx="minor">
      <a:schemeClr val="dk1"/>
    </cs:fontRef>
    <cs:spPr>
      <a:solidFill>
        <a:schemeClr val="lt1"/>
      </a:solidFill>
      <a:ln>
        <a:solidFill>
          <a:schemeClr val="dk1">
            <a:lumMod val="65000"/>
            <a:lumOff val="35000"/>
          </a:schemeClr>
        </a:solidFill>
      </a:ln>
    </cs:spPr>
    <cs:defRPr sz="1000" kern="1200"/>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1">
      <cs:styleClr val="auto"/>
    </cs:lnRef>
    <cs:lineWidthScale>3</cs:lineWidthScale>
    <cs:fillRef idx="0"/>
    <cs:effectRef idx="0"/>
    <cs:fontRef idx="minor">
      <a:schemeClr val="tx1"/>
    </cs:fontRef>
    <cs:spPr>
      <a:ln cap="rnd">
        <a:round/>
      </a:ln>
    </cs:spPr>
  </cs:dataPointLine>
  <cs:dataPointMarker>
    <cs:lnRef idx="1">
      <cs:styleClr val="auto"/>
    </cs:lnRef>
    <cs:fillRef idx="1">
      <cs:styleClr val="auto"/>
    </cs:fillRef>
    <cs:effectRef idx="0"/>
    <cs:fontRef idx="minor">
      <a:schemeClr val="tx1"/>
    </cs:fontRef>
    <cs:spPr>
      <a:ln>
        <a:round/>
      </a:ln>
    </cs:spPr>
  </cs:dataPointMarker>
  <cs:dataPointMarkerLayout/>
  <cs:dataPointWireframe>
    <cs:lnRef idx="1">
      <cs:styleClr val="auto"/>
    </cs:lnRef>
    <cs:fillRef idx="0"/>
    <cs:effectRef idx="0"/>
    <cs:fontRef idx="minor">
      <a:schemeClr val="tx1"/>
    </cs:fontRef>
    <cs:spPr>
      <a:ln>
        <a:round/>
      </a:ln>
    </cs:spPr>
  </cs:dataPointWireframe>
  <cs:dataTable>
    <cs:lnRef idx="1">
      <a:schemeClr val="tx1">
        <a:tint val="75000"/>
      </a:schemeClr>
    </cs:lnRef>
    <cs:fillRef idx="0"/>
    <cs:effectRef idx="0"/>
    <cs:fontRef idx="minor">
      <a:schemeClr val="tx1"/>
    </cs:fontRef>
    <cs:spPr>
      <a:ln>
        <a:round/>
      </a:ln>
    </cs:spPr>
    <cs:defRPr sz="1000" kern="1200"/>
  </cs:dataTable>
  <cs:downBar>
    <cs:lnRef idx="1">
      <a:schemeClr val="tx1"/>
    </cs:lnRef>
    <cs:fillRef idx="1" mods="ignoreCSTransforms">
      <cs:styleClr val="0">
        <a:shade val="25000"/>
      </cs:styleClr>
    </cs:fillRef>
    <cs:effectRef idx="0"/>
    <cs:fontRef idx="minor">
      <a:schemeClr val="tx1"/>
    </cs:fontRef>
    <cs:spPr>
      <a:ln>
        <a:round/>
      </a:ln>
    </cs:spPr>
  </cs:downBar>
  <cs:dropLine>
    <cs:lnRef idx="1">
      <a:schemeClr val="tx1"/>
    </cs:lnRef>
    <cs:fillRef idx="0"/>
    <cs:effectRef idx="0"/>
    <cs:fontRef idx="minor">
      <a:schemeClr val="tx1"/>
    </cs:fontRef>
    <cs:spPr>
      <a:ln>
        <a:round/>
      </a:ln>
    </cs:spPr>
  </cs:dropLine>
  <cs:errorBar>
    <cs:lnRef idx="1">
      <a:schemeClr val="tx1"/>
    </cs:lnRef>
    <cs:fillRef idx="1">
      <a:schemeClr val="tx1"/>
    </cs:fillRef>
    <cs:effectRef idx="0"/>
    <cs:fontRef idx="minor">
      <a:schemeClr val="tx1"/>
    </cs:fontRef>
    <cs:spPr>
      <a:ln>
        <a:round/>
      </a:ln>
    </cs:spPr>
  </cs:errorBar>
  <cs:floor>
    <cs:lnRef idx="1">
      <a:schemeClr val="tx1">
        <a:tint val="75000"/>
      </a:schemeClr>
    </cs:lnRef>
    <cs:fillRef idx="0"/>
    <cs:effectRef idx="0"/>
    <cs:fontRef idx="minor">
      <a:schemeClr val="tx1"/>
    </cs:fontRef>
    <cs:spPr>
      <a:ln>
        <a:round/>
      </a:ln>
    </cs:spPr>
  </cs:floor>
  <cs:gridlineMajor>
    <cs:lnRef idx="1">
      <a:schemeClr val="tx1">
        <a:tint val="75000"/>
      </a:schemeClr>
    </cs:lnRef>
    <cs:fillRef idx="0"/>
    <cs:effectRef idx="0"/>
    <cs:fontRef idx="minor">
      <a:schemeClr val="tx1"/>
    </cs:fontRef>
    <cs:spPr>
      <a:ln>
        <a:round/>
      </a:ln>
    </cs:spPr>
  </cs:gridlineMajor>
  <cs:gridlineMinor>
    <cs:lnRef idx="1">
      <a:schemeClr val="tx1">
        <a:tint val="50000"/>
      </a:schemeClr>
    </cs:lnRef>
    <cs:fillRef idx="0"/>
    <cs:effectRef idx="0"/>
    <cs:fontRef idx="minor">
      <a:schemeClr val="tx1"/>
    </cs:fontRef>
    <cs:spPr>
      <a:ln>
        <a:round/>
      </a:ln>
    </cs:spPr>
  </cs:gridlineMinor>
  <cs:hiLoLine>
    <cs:lnRef idx="1">
      <a:schemeClr val="tx1"/>
    </cs:lnRef>
    <cs:fillRef idx="0"/>
    <cs:effectRef idx="0"/>
    <cs:fontRef idx="minor">
      <a:schemeClr val="tx1"/>
    </cs:fontRef>
    <cs:spPr>
      <a:ln>
        <a:round/>
      </a:ln>
    </cs:spPr>
  </cs:hiLoLine>
  <cs:leaderLine>
    <cs:lnRef idx="1">
      <a:schemeClr val="tx1"/>
    </cs:lnRef>
    <cs:fillRef idx="0"/>
    <cs:effectRef idx="0"/>
    <cs:fontRef idx="minor">
      <a:schemeClr val="tx1"/>
    </cs:fontRef>
    <cs:spPr>
      <a:ln>
        <a:round/>
      </a:ln>
    </cs:spPr>
  </cs:leaderLine>
  <cs:legend>
    <cs:lnRef idx="0"/>
    <cs:fillRef idx="0"/>
    <cs:effectRef idx="0"/>
    <cs:fontRef idx="minor">
      <a:schemeClr val="tx1"/>
    </cs:fontRef>
    <cs:defRPr sz="1000" kern="1200"/>
  </cs:legend>
  <cs:plotArea mods="allowNoFillOverride allowNoLineOverride">
    <cs:lnRef idx="0"/>
    <cs:fillRef idx="1">
      <a:schemeClr val="bg1"/>
    </cs:fillRef>
    <cs:effectRef idx="0"/>
    <cs:fontRef idx="minor">
      <a:schemeClr val="tx1"/>
    </cs:fontRef>
  </cs:plotArea>
  <cs:plotArea3D>
    <cs:lnRef idx="0"/>
    <cs:fillRef idx="0"/>
    <cs:effectRef idx="0"/>
    <cs:fontRef idx="minor">
      <a:schemeClr val="tx1"/>
    </cs:fontRef>
  </cs:plotArea3D>
  <cs:seriesAxis>
    <cs:lnRef idx="1">
      <a:schemeClr val="tx1">
        <a:tint val="75000"/>
      </a:schemeClr>
    </cs:lnRef>
    <cs:fillRef idx="0"/>
    <cs:effectRef idx="0"/>
    <cs:fontRef idx="minor">
      <a:schemeClr val="tx1"/>
    </cs:fontRef>
    <cs:spPr>
      <a:ln>
        <a:round/>
      </a:ln>
    </cs:spPr>
    <cs:defRPr sz="1000" kern="1200"/>
  </cs:seriesAxis>
  <cs:seriesLine>
    <cs:lnRef idx="1">
      <a:schemeClr val="tx1"/>
    </cs:lnRef>
    <cs:fillRef idx="0"/>
    <cs:effectRef idx="0"/>
    <cs:fontRef idx="minor">
      <a:schemeClr val="tx1"/>
    </cs:fontRef>
    <cs:spPr>
      <a:ln>
        <a:round/>
      </a:ln>
    </cs:spPr>
  </cs:seriesLine>
  <cs:title>
    <cs:lnRef idx="0"/>
    <cs:fillRef idx="0"/>
    <cs:effectRef idx="0"/>
    <cs:fontRef idx="minor">
      <a:schemeClr val="tx1"/>
    </cs:fontRef>
    <cs:defRPr sz="1800" b="1" kern="1200"/>
  </cs:title>
  <cs:trendline>
    <cs:lnRef idx="1">
      <a:schemeClr val="tx1"/>
    </cs:lnRef>
    <cs:fillRef idx="0"/>
    <cs:effectRef idx="0"/>
    <cs:fontRef idx="minor">
      <a:schemeClr val="tx1"/>
    </cs:fontRef>
    <cs:spPr>
      <a:ln cap="rnd">
        <a:round/>
      </a:ln>
    </cs:spPr>
  </cs:trendline>
  <cs:trendlineLabel>
    <cs:lnRef idx="0"/>
    <cs:fillRef idx="0"/>
    <cs:effectRef idx="0"/>
    <cs:fontRef idx="minor">
      <a:schemeClr val="tx1"/>
    </cs:fontRef>
    <cs:defRPr sz="1000" kern="1200"/>
  </cs:trendlineLabel>
  <cs:upBar>
    <cs:lnRef idx="1">
      <a:schemeClr val="tx1"/>
    </cs:lnRef>
    <cs:fillRef idx="1" mods="ignoreCSTransforms">
      <cs:styleClr val="0">
        <a:tint val="25000"/>
      </cs:styleClr>
    </cs:fillRef>
    <cs:effectRef idx="0"/>
    <cs:fontRef idx="minor">
      <a:schemeClr val="tx1"/>
    </cs:fontRef>
    <cs:spPr>
      <a:ln>
        <a:round/>
      </a:ln>
    </cs:spPr>
  </cs:upBar>
  <cs:valueAxis>
    <cs:lnRef idx="1">
      <a:schemeClr val="tx1">
        <a:tint val="75000"/>
      </a:schemeClr>
    </cs:lnRef>
    <cs:fillRef idx="0"/>
    <cs:effectRef idx="0"/>
    <cs:fontRef idx="minor">
      <a:schemeClr val="tx1"/>
    </cs:fontRef>
    <cs:spPr>
      <a:ln>
        <a:round/>
      </a:ln>
    </cs:spPr>
    <cs:defRPr sz="10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Konfiguration!A1"/><Relationship Id="rId2" Type="http://schemas.openxmlformats.org/officeDocument/2006/relationships/hyperlink" Target="#Deckblatt!A1"/><Relationship Id="rId1" Type="http://schemas.openxmlformats.org/officeDocument/2006/relationships/image" Target="../media/image2.png"/><Relationship Id="rId4" Type="http://schemas.openxmlformats.org/officeDocument/2006/relationships/image" Target="../media/image3.png"/></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5.jpeg"/><Relationship Id="rId1" Type="http://schemas.openxmlformats.org/officeDocument/2006/relationships/image" Target="../media/image4.png"/><Relationship Id="rId5" Type="http://schemas.openxmlformats.org/officeDocument/2006/relationships/chart" Target="../charts/chart2.xml"/><Relationship Id="rId4"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755651</xdr:colOff>
      <xdr:row>7</xdr:row>
      <xdr:rowOff>175004</xdr:rowOff>
    </xdr:from>
    <xdr:to>
      <xdr:col>6</xdr:col>
      <xdr:colOff>711200</xdr:colOff>
      <xdr:row>15</xdr:row>
      <xdr:rowOff>112674</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441951" y="1660904"/>
          <a:ext cx="1581149" cy="1461670"/>
        </a:xfrm>
        <a:prstGeom prst="rect">
          <a:avLst/>
        </a:prstGeom>
      </xdr:spPr>
    </xdr:pic>
    <xdr:clientData/>
  </xdr:twoCellAnchor>
  <xdr:twoCellAnchor editAs="oneCell">
    <xdr:from>
      <xdr:col>0</xdr:col>
      <xdr:colOff>76200</xdr:colOff>
      <xdr:row>0</xdr:row>
      <xdr:rowOff>76200</xdr:rowOff>
    </xdr:from>
    <xdr:to>
      <xdr:col>0</xdr:col>
      <xdr:colOff>482067</xdr:colOff>
      <xdr:row>2</xdr:row>
      <xdr:rowOff>104775</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200" y="76200"/>
          <a:ext cx="405867" cy="381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66676</xdr:colOff>
      <xdr:row>0</xdr:row>
      <xdr:rowOff>76201</xdr:rowOff>
    </xdr:from>
    <xdr:to>
      <xdr:col>1</xdr:col>
      <xdr:colOff>243943</xdr:colOff>
      <xdr:row>2</xdr:row>
      <xdr:rowOff>104776</xdr:rowOff>
    </xdr:to>
    <xdr:pic>
      <xdr:nvPicPr>
        <xdr:cNvPr id="3" name="Picture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6" y="76201"/>
          <a:ext cx="405867" cy="381000"/>
        </a:xfrm>
        <a:prstGeom prst="rect">
          <a:avLst/>
        </a:prstGeom>
      </xdr:spPr>
    </xdr:pic>
    <xdr:clientData/>
  </xdr:twoCellAnchor>
  <xdr:twoCellAnchor>
    <xdr:from>
      <xdr:col>17</xdr:col>
      <xdr:colOff>361950</xdr:colOff>
      <xdr:row>0</xdr:row>
      <xdr:rowOff>85725</xdr:rowOff>
    </xdr:from>
    <xdr:to>
      <xdr:col>17</xdr:col>
      <xdr:colOff>695325</xdr:colOff>
      <xdr:row>2</xdr:row>
      <xdr:rowOff>95250</xdr:rowOff>
    </xdr:to>
    <xdr:sp macro="" textlink="">
      <xdr:nvSpPr>
        <xdr:cNvPr id="21" name="Oval 20">
          <a:hlinkClick xmlns:r="http://schemas.openxmlformats.org/officeDocument/2006/relationships" r:id="rId2"/>
          <a:extLst>
            <a:ext uri="{FF2B5EF4-FFF2-40B4-BE49-F238E27FC236}">
              <a16:creationId xmlns:a16="http://schemas.microsoft.com/office/drawing/2014/main" id="{0E259A18-F2BF-3F41-9DF0-5B3C025F3C45}"/>
            </a:ext>
          </a:extLst>
        </xdr:cNvPr>
        <xdr:cNvSpPr/>
      </xdr:nvSpPr>
      <xdr:spPr>
        <a:xfrm>
          <a:off x="14814550" y="85725"/>
          <a:ext cx="333375" cy="352425"/>
        </a:xfrm>
        <a:prstGeom prst="ellips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lang="de-DE" sz="2800">
              <a:solidFill>
                <a:schemeClr val="bg1"/>
              </a:solidFill>
              <a:latin typeface="Caladea" panose="02040503050406030204" pitchFamily="18" charset="0"/>
            </a:rPr>
            <a:t>?</a:t>
          </a:r>
        </a:p>
      </xdr:txBody>
    </xdr:sp>
    <xdr:clientData/>
  </xdr:twoCellAnchor>
  <xdr:oneCellAnchor>
    <xdr:from>
      <xdr:col>17</xdr:col>
      <xdr:colOff>85725</xdr:colOff>
      <xdr:row>0</xdr:row>
      <xdr:rowOff>152400</xdr:rowOff>
    </xdr:from>
    <xdr:ext cx="238125" cy="228600"/>
    <xdr:pic>
      <xdr:nvPicPr>
        <xdr:cNvPr id="22" name="Picture 7">
          <a:hlinkClick xmlns:r="http://schemas.openxmlformats.org/officeDocument/2006/relationships" r:id="rId3"/>
          <a:extLst>
            <a:ext uri="{FF2B5EF4-FFF2-40B4-BE49-F238E27FC236}">
              <a16:creationId xmlns:a16="http://schemas.microsoft.com/office/drawing/2014/main" id="{CA2EBCFC-05DD-A44D-9AF6-76CA7C62753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4538325" y="152400"/>
          <a:ext cx="238125" cy="228600"/>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383120</xdr:colOff>
      <xdr:row>11</xdr:row>
      <xdr:rowOff>75142</xdr:rowOff>
    </xdr:from>
    <xdr:to>
      <xdr:col>9</xdr:col>
      <xdr:colOff>278664</xdr:colOff>
      <xdr:row>23</xdr:row>
      <xdr:rowOff>22042</xdr:rowOff>
    </xdr:to>
    <xdr:pic>
      <xdr:nvPicPr>
        <xdr:cNvPr id="3" name="Picture 2">
          <a:extLst>
            <a:ext uri="{FF2B5EF4-FFF2-40B4-BE49-F238E27FC236}">
              <a16:creationId xmlns:a16="http://schemas.microsoft.com/office/drawing/2014/main" id="{00000000-0008-0000-1300-000003000000}"/>
            </a:ext>
          </a:extLst>
        </xdr:cNvPr>
        <xdr:cNvPicPr>
          <a:picLocks noChangeAspect="1"/>
        </xdr:cNvPicPr>
      </xdr:nvPicPr>
      <xdr:blipFill>
        <a:blip xmlns:r="http://schemas.openxmlformats.org/officeDocument/2006/relationships" r:embed="rId1"/>
        <a:stretch>
          <a:fillRect/>
        </a:stretch>
      </xdr:blipFill>
      <xdr:spPr>
        <a:xfrm>
          <a:off x="5326595" y="1865842"/>
          <a:ext cx="3416619" cy="2347200"/>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fLocksWithSheet="0"/>
  </xdr:twoCellAnchor>
  <xdr:twoCellAnchor editAs="oneCell">
    <xdr:from>
      <xdr:col>2</xdr:col>
      <xdr:colOff>329142</xdr:colOff>
      <xdr:row>11</xdr:row>
      <xdr:rowOff>82549</xdr:rowOff>
    </xdr:from>
    <xdr:to>
      <xdr:col>5</xdr:col>
      <xdr:colOff>359411</xdr:colOff>
      <xdr:row>23</xdr:row>
      <xdr:rowOff>29632</xdr:rowOff>
    </xdr:to>
    <xdr:pic>
      <xdr:nvPicPr>
        <xdr:cNvPr id="6" name="Picture 5">
          <a:extLst>
            <a:ext uri="{FF2B5EF4-FFF2-40B4-BE49-F238E27FC236}">
              <a16:creationId xmlns:a16="http://schemas.microsoft.com/office/drawing/2014/main" id="{00000000-0008-0000-1300-000006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035" t="-449" r="13985" b="449"/>
        <a:stretch/>
      </xdr:blipFill>
      <xdr:spPr>
        <a:xfrm>
          <a:off x="826982" y="2236469"/>
          <a:ext cx="3903769" cy="2263563"/>
        </a:xfrm>
        <a:prstGeom prst="rect">
          <a:avLst/>
        </a:prstGeom>
        <a:solidFill>
          <a:srgbClr val="FFFFFF">
            <a:shade val="85000"/>
          </a:srgbClr>
        </a:solidFill>
        <a:ln w="88900" cap="sq">
          <a:solidFill>
            <a:srgbClr val="FFFFFF"/>
          </a:solidFill>
          <a:miter lim="800000"/>
        </a:ln>
        <a:effectLst>
          <a:outerShdw blurRad="55000" dist="18000" dir="5400000" algn="tl" rotWithShape="0">
            <a:srgbClr val="000000">
              <a:alpha val="40000"/>
            </a:srgbClr>
          </a:outerShdw>
        </a:effectLst>
        <a:scene3d>
          <a:camera prst="orthographicFront"/>
          <a:lightRig rig="twoPt" dir="t">
            <a:rot lat="0" lon="0" rev="7200000"/>
          </a:lightRig>
        </a:scene3d>
        <a:sp3d>
          <a:bevelT w="25400" h="19050"/>
          <a:contourClr>
            <a:srgbClr val="FFFFFF"/>
          </a:contourClr>
        </a:sp3d>
      </xdr:spPr>
    </xdr:pic>
    <xdr:clientData fLocksWithSheet="0"/>
  </xdr:twoCellAnchor>
  <xdr:twoCellAnchor editAs="oneCell">
    <xdr:from>
      <xdr:col>0</xdr:col>
      <xdr:colOff>28575</xdr:colOff>
      <xdr:row>0</xdr:row>
      <xdr:rowOff>66675</xdr:rowOff>
    </xdr:from>
    <xdr:to>
      <xdr:col>2</xdr:col>
      <xdr:colOff>5817</xdr:colOff>
      <xdr:row>2</xdr:row>
      <xdr:rowOff>95250</xdr:rowOff>
    </xdr:to>
    <xdr:pic>
      <xdr:nvPicPr>
        <xdr:cNvPr id="8" name="Picture 7">
          <a:extLst>
            <a:ext uri="{FF2B5EF4-FFF2-40B4-BE49-F238E27FC236}">
              <a16:creationId xmlns:a16="http://schemas.microsoft.com/office/drawing/2014/main" id="{00000000-0008-0000-13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8575" y="66675"/>
          <a:ext cx="405867" cy="381000"/>
        </a:xfrm>
        <a:prstGeom prst="rect">
          <a:avLst/>
        </a:prstGeom>
      </xdr:spPr>
    </xdr:pic>
    <xdr:clientData/>
  </xdr:twoCellAnchor>
  <xdr:twoCellAnchor>
    <xdr:from>
      <xdr:col>2</xdr:col>
      <xdr:colOff>63500</xdr:colOff>
      <xdr:row>41</xdr:row>
      <xdr:rowOff>71120</xdr:rowOff>
    </xdr:from>
    <xdr:to>
      <xdr:col>5</xdr:col>
      <xdr:colOff>1028700</xdr:colOff>
      <xdr:row>55</xdr:row>
      <xdr:rowOff>142240</xdr:rowOff>
    </xdr:to>
    <xdr:graphicFrame macro="">
      <xdr:nvGraphicFramePr>
        <xdr:cNvPr id="10" name="Diagramm 9">
          <a:extLst>
            <a:ext uri="{FF2B5EF4-FFF2-40B4-BE49-F238E27FC236}">
              <a16:creationId xmlns:a16="http://schemas.microsoft.com/office/drawing/2014/main" id="{00000000-0008-0000-13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5</xdr:col>
      <xdr:colOff>1346200</xdr:colOff>
      <xdr:row>41</xdr:row>
      <xdr:rowOff>71120</xdr:rowOff>
    </xdr:from>
    <xdr:to>
      <xdr:col>9</xdr:col>
      <xdr:colOff>777240</xdr:colOff>
      <xdr:row>55</xdr:row>
      <xdr:rowOff>144780</xdr:rowOff>
    </xdr:to>
    <xdr:graphicFrame macro="">
      <xdr:nvGraphicFramePr>
        <xdr:cNvPr id="7" name="Diagramm 6" title="Verkaufsgewinn">
          <a:extLst>
            <a:ext uri="{FF2B5EF4-FFF2-40B4-BE49-F238E27FC236}">
              <a16:creationId xmlns:a16="http://schemas.microsoft.com/office/drawing/2014/main" id="{88213DA3-A282-764E-B20D-2A0C367397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66675</xdr:colOff>
      <xdr:row>0</xdr:row>
      <xdr:rowOff>76200</xdr:rowOff>
    </xdr:from>
    <xdr:to>
      <xdr:col>1</xdr:col>
      <xdr:colOff>186792</xdr:colOff>
      <xdr:row>2</xdr:row>
      <xdr:rowOff>104775</xdr:rowOff>
    </xdr:to>
    <xdr:pic>
      <xdr:nvPicPr>
        <xdr:cNvPr id="2" name="Picture 3">
          <a:extLst>
            <a:ext uri="{FF2B5EF4-FFF2-40B4-BE49-F238E27FC236}">
              <a16:creationId xmlns:a16="http://schemas.microsoft.com/office/drawing/2014/main" id="{00000000-0008-0000-1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 y="76200"/>
          <a:ext cx="450317" cy="37147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119529</xdr:colOff>
      <xdr:row>0</xdr:row>
      <xdr:rowOff>46317</xdr:rowOff>
    </xdr:from>
    <xdr:to>
      <xdr:col>0</xdr:col>
      <xdr:colOff>522221</xdr:colOff>
      <xdr:row>2</xdr:row>
      <xdr:rowOff>74892</xdr:rowOff>
    </xdr:to>
    <xdr:pic>
      <xdr:nvPicPr>
        <xdr:cNvPr id="2" name="Picture 3">
          <a:extLst>
            <a:ext uri="{FF2B5EF4-FFF2-40B4-BE49-F238E27FC236}">
              <a16:creationId xmlns:a16="http://schemas.microsoft.com/office/drawing/2014/main" id="{5B1BE3AC-2E80-BC4C-A4D8-ED2331A8E6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9529" y="46317"/>
          <a:ext cx="450317" cy="37222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47625</xdr:colOff>
      <xdr:row>0</xdr:row>
      <xdr:rowOff>76200</xdr:rowOff>
    </xdr:from>
    <xdr:to>
      <xdr:col>1</xdr:col>
      <xdr:colOff>177267</xdr:colOff>
      <xdr:row>2</xdr:row>
      <xdr:rowOff>104775</xdr:rowOff>
    </xdr:to>
    <xdr:pic>
      <xdr:nvPicPr>
        <xdr:cNvPr id="3" name="Picture 2">
          <a:extLst>
            <a:ext uri="{FF2B5EF4-FFF2-40B4-BE49-F238E27FC236}">
              <a16:creationId xmlns:a16="http://schemas.microsoft.com/office/drawing/2014/main" id="{00000000-0008-0000-1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7625" y="76200"/>
          <a:ext cx="405867" cy="381000"/>
        </a:xfrm>
        <a:prstGeom prst="rect">
          <a:avLst/>
        </a:prstGeom>
      </xdr:spPr>
    </xdr:pic>
    <xdr:clientData/>
  </xdr:twoCellAnchor>
</xdr:wsDr>
</file>

<file path=xl/theme/theme1.xml><?xml version="1.0" encoding="utf-8"?>
<a:theme xmlns:a="http://schemas.openxmlformats.org/drawingml/2006/main" name="immocation color theme">
  <a:themeElements>
    <a:clrScheme name="immocation">
      <a:dk1>
        <a:sysClr val="windowText" lastClr="000000"/>
      </a:dk1>
      <a:lt1>
        <a:sysClr val="window" lastClr="FFFFFF"/>
      </a:lt1>
      <a:dk2>
        <a:srgbClr val="19323C"/>
      </a:dk2>
      <a:lt2>
        <a:srgbClr val="F3F5F5"/>
      </a:lt2>
      <a:accent1>
        <a:srgbClr val="E03145"/>
      </a:accent1>
      <a:accent2>
        <a:srgbClr val="EA8E33"/>
      </a:accent2>
      <a:accent3>
        <a:srgbClr val="237C91"/>
      </a:accent3>
      <a:accent4>
        <a:srgbClr val="4BC52B"/>
      </a:accent4>
      <a:accent5>
        <a:srgbClr val="B9ADA2"/>
      </a:accent5>
      <a:accent6>
        <a:srgbClr val="009900"/>
      </a:accent6>
      <a:hlink>
        <a:srgbClr val="19323C"/>
      </a:hlink>
      <a:folHlink>
        <a:srgbClr val="19323C"/>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immocation color theme" id="{B50502F5-AAE1-4079-B925-22020F9FE4AD}" vid="{60DD3594-D578-4DDB-BB6C-B92411CB27CA}"/>
    </a:ext>
  </a:extLst>
</a:theme>
</file>

<file path=xl/theme/themeOverride1.xml><?xml version="1.0" encoding="utf-8"?>
<a:themeOverride xmlns:a="http://schemas.openxmlformats.org/drawingml/2006/main">
  <a:clrScheme name="immocation">
    <a:dk1>
      <a:sysClr val="windowText" lastClr="000000"/>
    </a:dk1>
    <a:lt1>
      <a:sysClr val="window" lastClr="FFFFFF"/>
    </a:lt1>
    <a:dk2>
      <a:srgbClr val="19323C"/>
    </a:dk2>
    <a:lt2>
      <a:srgbClr val="F3F5F5"/>
    </a:lt2>
    <a:accent1>
      <a:srgbClr val="E03145"/>
    </a:accent1>
    <a:accent2>
      <a:srgbClr val="EA8E33"/>
    </a:accent2>
    <a:accent3>
      <a:srgbClr val="237C91"/>
    </a:accent3>
    <a:accent4>
      <a:srgbClr val="4BC52B"/>
    </a:accent4>
    <a:accent5>
      <a:srgbClr val="B9ADA2"/>
    </a:accent5>
    <a:accent6>
      <a:srgbClr val="009900"/>
    </a:accent6>
    <a:hlink>
      <a:srgbClr val="19323C"/>
    </a:hlink>
    <a:folHlink>
      <a:srgbClr val="19323C"/>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Overrid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immocation.de/" TargetMode="External"/><Relationship Id="rId1" Type="http://schemas.openxmlformats.org/officeDocument/2006/relationships/hyperlink" Target="http://www.immocation.de/"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3"/>
    <pageSetUpPr fitToPage="1"/>
  </sheetPr>
  <dimension ref="B1:AC43"/>
  <sheetViews>
    <sheetView showGridLines="0" showRowColHeaders="0" workbookViewId="0">
      <pane ySplit="4" topLeftCell="A5" activePane="bottomLeft" state="frozen"/>
      <selection pane="bottomLeft" activeCell="I13" sqref="I13"/>
    </sheetView>
  </sheetViews>
  <sheetFormatPr baseColWidth="10" defaultColWidth="9.1640625" defaultRowHeight="15"/>
  <cols>
    <col min="1" max="1" width="9.1640625" style="3"/>
    <col min="2" max="2" width="8" style="3" customWidth="1"/>
    <col min="3" max="3" width="33.6640625" style="3" customWidth="1"/>
    <col min="4" max="12" width="10.6640625" style="3" customWidth="1"/>
    <col min="13" max="16384" width="9.1640625" style="3"/>
  </cols>
  <sheetData>
    <row r="1" spans="2:29" s="19" customFormat="1" ht="12.75" customHeight="1">
      <c r="B1" s="325" t="s">
        <v>40</v>
      </c>
      <c r="C1" s="325"/>
      <c r="K1" s="17"/>
      <c r="L1" s="17"/>
      <c r="M1" s="325"/>
      <c r="N1" s="325"/>
      <c r="O1" s="325"/>
      <c r="P1" s="325"/>
      <c r="Q1" s="325"/>
      <c r="U1" s="32"/>
      <c r="X1" s="32"/>
      <c r="AB1" s="325"/>
      <c r="AC1" s="326"/>
    </row>
    <row r="2" spans="2:29" s="19" customFormat="1" ht="15" customHeight="1">
      <c r="B2" s="325"/>
      <c r="C2" s="325"/>
      <c r="K2" s="17"/>
      <c r="L2" s="17"/>
      <c r="M2" s="325"/>
      <c r="N2" s="325"/>
      <c r="O2" s="325"/>
      <c r="P2" s="325"/>
      <c r="Q2" s="325"/>
      <c r="U2" s="32"/>
      <c r="X2" s="32"/>
      <c r="AB2" s="325"/>
      <c r="AC2" s="326"/>
    </row>
    <row r="3" spans="2:29" s="19" customFormat="1" ht="12.75" customHeight="1">
      <c r="B3" s="325"/>
      <c r="C3" s="325"/>
      <c r="K3" s="17"/>
      <c r="L3" s="17"/>
      <c r="M3" s="325"/>
      <c r="N3" s="325"/>
      <c r="O3" s="325"/>
      <c r="P3" s="325"/>
      <c r="Q3" s="325"/>
      <c r="U3" s="32"/>
      <c r="X3" s="32"/>
      <c r="AB3" s="325"/>
      <c r="AC3" s="326"/>
    </row>
    <row r="4" spans="2:29" ht="18.75" customHeight="1">
      <c r="U4" s="2"/>
      <c r="V4" s="2"/>
      <c r="W4" s="2"/>
      <c r="X4" s="2"/>
    </row>
    <row r="5" spans="2:29" ht="12.75" customHeight="1" thickBot="1"/>
    <row r="6" spans="2:29">
      <c r="B6" s="33"/>
      <c r="C6" s="34"/>
      <c r="D6" s="34"/>
      <c r="E6" s="34"/>
      <c r="F6" s="34"/>
      <c r="G6" s="34"/>
      <c r="H6" s="34"/>
      <c r="I6" s="34"/>
      <c r="J6" s="34"/>
      <c r="K6" s="34"/>
      <c r="L6" s="34"/>
      <c r="M6" s="35"/>
    </row>
    <row r="7" spans="2:29" ht="33">
      <c r="B7" s="36"/>
      <c r="C7" s="327" t="s">
        <v>45</v>
      </c>
      <c r="D7" s="327"/>
      <c r="E7" s="327"/>
      <c r="F7" s="327"/>
      <c r="G7" s="327"/>
      <c r="H7" s="327"/>
      <c r="I7" s="327"/>
      <c r="J7" s="327"/>
      <c r="K7" s="327"/>
      <c r="L7" s="327"/>
      <c r="M7" s="37"/>
    </row>
    <row r="8" spans="2:29">
      <c r="B8" s="36"/>
      <c r="C8"/>
      <c r="D8"/>
      <c r="E8"/>
      <c r="F8"/>
      <c r="G8"/>
      <c r="H8"/>
      <c r="I8"/>
      <c r="J8"/>
      <c r="K8"/>
      <c r="L8"/>
      <c r="M8" s="37"/>
    </row>
    <row r="9" spans="2:29">
      <c r="B9" s="36"/>
      <c r="C9"/>
      <c r="D9"/>
      <c r="E9"/>
      <c r="F9"/>
      <c r="G9"/>
      <c r="H9"/>
      <c r="I9"/>
      <c r="J9"/>
      <c r="K9"/>
      <c r="L9"/>
      <c r="M9" s="37"/>
    </row>
    <row r="10" spans="2:29">
      <c r="B10" s="36"/>
      <c r="C10"/>
      <c r="D10"/>
      <c r="E10"/>
      <c r="F10"/>
      <c r="G10"/>
      <c r="H10"/>
      <c r="I10"/>
      <c r="J10"/>
      <c r="K10"/>
      <c r="L10"/>
      <c r="M10" s="37"/>
    </row>
    <row r="11" spans="2:29">
      <c r="B11" s="36"/>
      <c r="C11"/>
      <c r="D11"/>
      <c r="E11"/>
      <c r="F11"/>
      <c r="G11"/>
      <c r="H11"/>
      <c r="I11"/>
      <c r="J11"/>
      <c r="K11"/>
      <c r="L11"/>
      <c r="M11" s="37"/>
    </row>
    <row r="12" spans="2:29">
      <c r="B12" s="36"/>
      <c r="C12"/>
      <c r="D12"/>
      <c r="E12"/>
      <c r="F12"/>
      <c r="G12"/>
      <c r="H12"/>
      <c r="I12"/>
      <c r="J12"/>
      <c r="K12"/>
      <c r="L12"/>
      <c r="M12" s="37"/>
    </row>
    <row r="13" spans="2:29">
      <c r="B13" s="36"/>
      <c r="C13"/>
      <c r="D13"/>
      <c r="E13"/>
      <c r="F13"/>
      <c r="G13"/>
      <c r="H13"/>
      <c r="I13"/>
      <c r="J13"/>
      <c r="K13"/>
      <c r="L13"/>
      <c r="M13" s="37"/>
    </row>
    <row r="14" spans="2:29">
      <c r="B14" s="36"/>
      <c r="C14"/>
      <c r="D14"/>
      <c r="E14"/>
      <c r="F14"/>
      <c r="G14"/>
      <c r="H14"/>
      <c r="I14"/>
      <c r="J14"/>
      <c r="K14"/>
      <c r="L14"/>
      <c r="M14" s="37"/>
    </row>
    <row r="15" spans="2:29">
      <c r="B15" s="36"/>
      <c r="C15"/>
      <c r="D15"/>
      <c r="E15"/>
      <c r="F15"/>
      <c r="G15"/>
      <c r="H15"/>
      <c r="I15"/>
      <c r="J15"/>
      <c r="K15"/>
      <c r="L15"/>
      <c r="M15" s="37"/>
    </row>
    <row r="16" spans="2:29">
      <c r="B16" s="36"/>
      <c r="C16"/>
      <c r="D16"/>
      <c r="E16"/>
      <c r="F16"/>
      <c r="G16"/>
      <c r="H16"/>
      <c r="I16"/>
      <c r="J16"/>
      <c r="K16"/>
      <c r="L16"/>
      <c r="M16" s="37"/>
    </row>
    <row r="17" spans="2:13" ht="22.5" customHeight="1">
      <c r="B17" s="36"/>
      <c r="C17"/>
      <c r="D17"/>
      <c r="E17"/>
      <c r="F17"/>
      <c r="G17"/>
      <c r="H17"/>
      <c r="I17"/>
      <c r="J17"/>
      <c r="K17"/>
      <c r="L17"/>
      <c r="M17" s="37"/>
    </row>
    <row r="18" spans="2:13" ht="15" customHeight="1">
      <c r="B18" s="36"/>
      <c r="C18" s="331" t="s">
        <v>47</v>
      </c>
      <c r="D18" s="331"/>
      <c r="E18" s="331"/>
      <c r="F18" s="331"/>
      <c r="G18" s="331"/>
      <c r="H18" s="331"/>
      <c r="I18" s="331"/>
      <c r="J18" s="331"/>
      <c r="K18" s="331"/>
      <c r="L18" s="331"/>
      <c r="M18" s="37"/>
    </row>
    <row r="19" spans="2:13">
      <c r="B19" s="36"/>
      <c r="C19" s="331"/>
      <c r="D19" s="331"/>
      <c r="E19" s="331"/>
      <c r="F19" s="331"/>
      <c r="G19" s="331"/>
      <c r="H19" s="331"/>
      <c r="I19" s="331"/>
      <c r="J19" s="331"/>
      <c r="K19" s="331"/>
      <c r="L19" s="331"/>
      <c r="M19" s="37"/>
    </row>
    <row r="20" spans="2:13">
      <c r="B20" s="36"/>
      <c r="C20" s="331"/>
      <c r="D20" s="331"/>
      <c r="E20" s="331"/>
      <c r="F20" s="331"/>
      <c r="G20" s="331"/>
      <c r="H20" s="331"/>
      <c r="I20" s="331"/>
      <c r="J20" s="331"/>
      <c r="K20" s="331"/>
      <c r="L20" s="331"/>
      <c r="M20" s="37"/>
    </row>
    <row r="21" spans="2:13">
      <c r="B21" s="36"/>
      <c r="C21" s="331"/>
      <c r="D21" s="331"/>
      <c r="E21" s="331"/>
      <c r="F21" s="331"/>
      <c r="G21" s="331"/>
      <c r="H21" s="331"/>
      <c r="I21" s="331"/>
      <c r="J21" s="331"/>
      <c r="K21" s="331"/>
      <c r="L21" s="331"/>
      <c r="M21" s="37"/>
    </row>
    <row r="22" spans="2:13">
      <c r="B22" s="36"/>
      <c r="C22" s="331"/>
      <c r="D22" s="331"/>
      <c r="E22" s="331"/>
      <c r="F22" s="331"/>
      <c r="G22" s="331"/>
      <c r="H22" s="331"/>
      <c r="I22" s="331"/>
      <c r="J22" s="331"/>
      <c r="K22" s="331"/>
      <c r="L22" s="331"/>
      <c r="M22" s="37"/>
    </row>
    <row r="23" spans="2:13">
      <c r="B23" s="36"/>
      <c r="C23" s="331"/>
      <c r="D23" s="331"/>
      <c r="E23" s="331"/>
      <c r="F23" s="331"/>
      <c r="G23" s="331"/>
      <c r="H23" s="331"/>
      <c r="I23" s="331"/>
      <c r="J23" s="331"/>
      <c r="K23" s="331"/>
      <c r="L23" s="331"/>
      <c r="M23" s="37"/>
    </row>
    <row r="24" spans="2:13">
      <c r="B24" s="36"/>
      <c r="C24" s="331"/>
      <c r="D24" s="331"/>
      <c r="E24" s="331"/>
      <c r="F24" s="331"/>
      <c r="G24" s="331"/>
      <c r="H24" s="331"/>
      <c r="I24" s="331"/>
      <c r="J24" s="331"/>
      <c r="K24" s="331"/>
      <c r="L24" s="331"/>
      <c r="M24" s="37"/>
    </row>
    <row r="25" spans="2:13">
      <c r="B25" s="36"/>
      <c r="C25" s="331"/>
      <c r="D25" s="331"/>
      <c r="E25" s="331"/>
      <c r="F25" s="331"/>
      <c r="G25" s="331"/>
      <c r="H25" s="331"/>
      <c r="I25" s="331"/>
      <c r="J25" s="331"/>
      <c r="K25" s="331"/>
      <c r="L25" s="331"/>
      <c r="M25" s="37"/>
    </row>
    <row r="26" spans="2:13">
      <c r="B26" s="36"/>
      <c r="C26" s="331"/>
      <c r="D26" s="331"/>
      <c r="E26" s="331"/>
      <c r="F26" s="331"/>
      <c r="G26" s="331"/>
      <c r="H26" s="331"/>
      <c r="I26" s="331"/>
      <c r="J26" s="331"/>
      <c r="K26" s="331"/>
      <c r="L26" s="331"/>
      <c r="M26" s="37"/>
    </row>
    <row r="27" spans="2:13">
      <c r="B27" s="36"/>
      <c r="C27" s="331"/>
      <c r="D27" s="331"/>
      <c r="E27" s="331"/>
      <c r="F27" s="331"/>
      <c r="G27" s="331"/>
      <c r="H27" s="331"/>
      <c r="I27" s="331"/>
      <c r="J27" s="331"/>
      <c r="K27" s="331"/>
      <c r="L27" s="331"/>
      <c r="M27" s="37"/>
    </row>
    <row r="28" spans="2:13">
      <c r="B28" s="36"/>
      <c r="C28" s="331"/>
      <c r="D28" s="331"/>
      <c r="E28" s="331"/>
      <c r="F28" s="331"/>
      <c r="G28" s="331"/>
      <c r="H28" s="331"/>
      <c r="I28" s="331"/>
      <c r="J28" s="331"/>
      <c r="K28" s="331"/>
      <c r="L28" s="331"/>
      <c r="M28" s="37"/>
    </row>
    <row r="29" spans="2:13">
      <c r="B29" s="36"/>
      <c r="C29" s="331"/>
      <c r="D29" s="331"/>
      <c r="E29" s="331"/>
      <c r="F29" s="331"/>
      <c r="G29" s="331"/>
      <c r="H29" s="331"/>
      <c r="I29" s="331"/>
      <c r="J29" s="331"/>
      <c r="K29" s="331"/>
      <c r="L29" s="331"/>
      <c r="M29" s="37"/>
    </row>
    <row r="30" spans="2:13">
      <c r="B30" s="36"/>
      <c r="C30" s="331"/>
      <c r="D30" s="331"/>
      <c r="E30" s="331"/>
      <c r="F30" s="331"/>
      <c r="G30" s="331"/>
      <c r="H30" s="331"/>
      <c r="I30" s="331"/>
      <c r="J30" s="331"/>
      <c r="K30" s="331"/>
      <c r="L30" s="331"/>
      <c r="M30" s="37"/>
    </row>
    <row r="31" spans="2:13">
      <c r="B31" s="36"/>
      <c r="C31" s="331"/>
      <c r="D31" s="331"/>
      <c r="E31" s="331"/>
      <c r="F31" s="331"/>
      <c r="G31" s="331"/>
      <c r="H31" s="331"/>
      <c r="I31" s="331"/>
      <c r="J31" s="331"/>
      <c r="K31" s="331"/>
      <c r="L31" s="331"/>
      <c r="M31" s="37"/>
    </row>
    <row r="32" spans="2:13">
      <c r="B32" s="36"/>
      <c r="C32" s="331"/>
      <c r="D32" s="331"/>
      <c r="E32" s="331"/>
      <c r="F32" s="331"/>
      <c r="G32" s="331"/>
      <c r="H32" s="331"/>
      <c r="I32" s="331"/>
      <c r="J32" s="331"/>
      <c r="K32" s="331"/>
      <c r="L32" s="331"/>
      <c r="M32" s="37"/>
    </row>
    <row r="33" spans="2:13">
      <c r="B33" s="36"/>
      <c r="C33" s="331"/>
      <c r="D33" s="331"/>
      <c r="E33" s="331"/>
      <c r="F33" s="331"/>
      <c r="G33" s="331"/>
      <c r="H33" s="331"/>
      <c r="I33" s="331"/>
      <c r="J33" s="331"/>
      <c r="K33" s="331"/>
      <c r="L33" s="331"/>
      <c r="M33" s="37"/>
    </row>
    <row r="34" spans="2:13">
      <c r="B34" s="36"/>
      <c r="C34" s="331"/>
      <c r="D34" s="331"/>
      <c r="E34" s="331"/>
      <c r="F34" s="331"/>
      <c r="G34" s="331"/>
      <c r="H34" s="331"/>
      <c r="I34" s="331"/>
      <c r="J34" s="331"/>
      <c r="K34" s="331"/>
      <c r="L34" s="331"/>
      <c r="M34" s="37"/>
    </row>
    <row r="35" spans="2:13">
      <c r="B35" s="36"/>
      <c r="C35" s="331"/>
      <c r="D35" s="331"/>
      <c r="E35" s="331"/>
      <c r="F35" s="331"/>
      <c r="G35" s="331"/>
      <c r="H35" s="331"/>
      <c r="I35" s="331"/>
      <c r="J35" s="331"/>
      <c r="K35" s="331"/>
      <c r="L35" s="331"/>
      <c r="M35" s="37"/>
    </row>
    <row r="36" spans="2:13">
      <c r="B36" s="36"/>
      <c r="C36" s="331"/>
      <c r="D36" s="331"/>
      <c r="E36" s="331"/>
      <c r="F36" s="331"/>
      <c r="G36" s="331"/>
      <c r="H36" s="331"/>
      <c r="I36" s="331"/>
      <c r="J36" s="331"/>
      <c r="K36" s="331"/>
      <c r="L36" s="331"/>
      <c r="M36" s="37"/>
    </row>
    <row r="37" spans="2:13">
      <c r="B37" s="36"/>
      <c r="C37" s="331"/>
      <c r="D37" s="331"/>
      <c r="E37" s="331"/>
      <c r="F37" s="331"/>
      <c r="G37" s="331"/>
      <c r="H37" s="331"/>
      <c r="I37" s="331"/>
      <c r="J37" s="331"/>
      <c r="K37" s="331"/>
      <c r="L37" s="331"/>
      <c r="M37" s="37"/>
    </row>
    <row r="38" spans="2:13">
      <c r="B38" s="36"/>
      <c r="C38" s="331"/>
      <c r="D38" s="331"/>
      <c r="E38" s="331"/>
      <c r="F38" s="331"/>
      <c r="G38" s="331"/>
      <c r="H38" s="331"/>
      <c r="I38" s="331"/>
      <c r="J38" s="331"/>
      <c r="K38" s="331"/>
      <c r="L38" s="331"/>
      <c r="M38" s="37"/>
    </row>
    <row r="39" spans="2:13">
      <c r="B39" s="36"/>
      <c r="C39" s="331"/>
      <c r="D39" s="331"/>
      <c r="E39" s="331"/>
      <c r="F39" s="331"/>
      <c r="G39" s="331"/>
      <c r="H39" s="331"/>
      <c r="I39" s="331"/>
      <c r="J39" s="331"/>
      <c r="K39" s="331"/>
      <c r="L39" s="331"/>
      <c r="M39" s="37"/>
    </row>
    <row r="40" spans="2:13">
      <c r="B40" s="36"/>
      <c r="C40" s="328"/>
      <c r="D40" s="328"/>
      <c r="E40" s="328"/>
      <c r="F40" s="328"/>
      <c r="G40" s="328"/>
      <c r="H40" s="328"/>
      <c r="I40" s="328"/>
      <c r="J40" s="328"/>
      <c r="K40" s="328"/>
      <c r="L40" s="328"/>
      <c r="M40" s="37"/>
    </row>
    <row r="41" spans="2:13">
      <c r="B41" s="36"/>
      <c r="C41" s="329" t="s">
        <v>216</v>
      </c>
      <c r="D41" s="329"/>
      <c r="E41" s="329"/>
      <c r="F41" s="329"/>
      <c r="G41" s="329"/>
      <c r="H41" s="329"/>
      <c r="I41" s="329"/>
      <c r="J41" s="329"/>
      <c r="K41" s="329"/>
      <c r="L41" s="329"/>
      <c r="M41" s="37"/>
    </row>
    <row r="42" spans="2:13">
      <c r="B42" s="36"/>
      <c r="C42" s="330" t="s">
        <v>46</v>
      </c>
      <c r="D42" s="330"/>
      <c r="E42" s="330"/>
      <c r="F42" s="330"/>
      <c r="G42" s="330"/>
      <c r="H42" s="330"/>
      <c r="I42" s="330"/>
      <c r="J42" s="330"/>
      <c r="K42" s="330"/>
      <c r="L42" s="330"/>
      <c r="M42" s="37"/>
    </row>
    <row r="43" spans="2:13" ht="16" thickBot="1">
      <c r="B43" s="38"/>
      <c r="C43" s="39"/>
      <c r="D43" s="39"/>
      <c r="E43" s="39"/>
      <c r="F43" s="39"/>
      <c r="G43" s="39"/>
      <c r="H43" s="39"/>
      <c r="I43" s="39"/>
      <c r="J43" s="39"/>
      <c r="K43" s="39"/>
      <c r="L43" s="39"/>
      <c r="M43" s="40"/>
    </row>
  </sheetData>
  <sheetProtection algorithmName="SHA-512" hashValue="QK+v5A45HOeFK0EwwA4BdETDKtDEuGv+tlfzWQL4+16T2X8tYdAxgMNsGg5u7gSyxvCAIb3cZagg9jqNyzXrNA==" saltValue="kU58szGuVPcG8TSQGusO7Q==" spinCount="100000" sheet="1" objects="1" scenarios="1"/>
  <mergeCells count="10">
    <mergeCell ref="C7:L7"/>
    <mergeCell ref="C40:L40"/>
    <mergeCell ref="C41:L41"/>
    <mergeCell ref="C42:L42"/>
    <mergeCell ref="C18:L39"/>
    <mergeCell ref="P1:Q3"/>
    <mergeCell ref="AB1:AB3"/>
    <mergeCell ref="AC1:AC3"/>
    <mergeCell ref="M1:O3"/>
    <mergeCell ref="B1:C3"/>
  </mergeCells>
  <hyperlinks>
    <hyperlink ref="C42" r:id="rId1" xr:uid="{00000000-0004-0000-0000-000000000000}"/>
    <hyperlink ref="B1:C3" location="Cockpit!A1" display="zurück zum Cockpit" xr:uid="{00000000-0004-0000-0000-000001000000}"/>
    <hyperlink ref="C42:L42" r:id="rId2" display="www.immocation.de" xr:uid="{00000000-0004-0000-0000-000002000000}"/>
  </hyperlinks>
  <pageMargins left="0.70866141732283472" right="0.70866141732283472" top="0.74803149606299213" bottom="0.74803149606299213" header="0.31496062992125984" footer="0.31496062992125984"/>
  <pageSetup paperSize="9" scale="88" orientation="landscape"/>
  <drawing r:id="rId3"/>
  <legacyDrawing r:id="rId4"/>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3">
    <tabColor theme="3"/>
    <pageSetUpPr fitToPage="1"/>
  </sheetPr>
  <dimension ref="A1:S77"/>
  <sheetViews>
    <sheetView showRowColHeaders="0" tabSelected="1" topLeftCell="D1" workbookViewId="0">
      <pane ySplit="4" topLeftCell="A7" activePane="bottomLeft" state="frozen"/>
      <selection pane="bottomLeft" activeCell="S15" sqref="S15"/>
    </sheetView>
  </sheetViews>
  <sheetFormatPr baseColWidth="10" defaultColWidth="9.1640625" defaultRowHeight="15"/>
  <cols>
    <col min="1" max="1" width="3.5" style="3" customWidth="1"/>
    <col min="2" max="2" width="12.5" style="3" customWidth="1"/>
    <col min="3" max="3" width="13.5" style="3" customWidth="1"/>
    <col min="4" max="4" width="10.5" style="3" customWidth="1"/>
    <col min="5" max="5" width="12.1640625" style="3" customWidth="1"/>
    <col min="6" max="6" width="4.33203125" style="3" customWidth="1"/>
    <col min="7" max="7" width="28.83203125" style="3" customWidth="1"/>
    <col min="8" max="8" width="12.83203125" style="3" customWidth="1"/>
    <col min="9" max="9" width="4.33203125" style="2" customWidth="1"/>
    <col min="10" max="10" width="25.5" style="2" customWidth="1"/>
    <col min="11" max="11" width="12.83203125" style="2" customWidth="1"/>
    <col min="12" max="12" width="4.33203125" style="2" customWidth="1"/>
    <col min="13" max="13" width="31" style="3" customWidth="1"/>
    <col min="14" max="14" width="12.83203125" style="3" customWidth="1"/>
    <col min="15" max="15" width="4.33203125" style="3" customWidth="1"/>
    <col min="16" max="16" width="31" style="3" customWidth="1"/>
    <col min="17" max="17" width="12.83203125" style="3" customWidth="1"/>
    <col min="18" max="16384" width="9.1640625" style="3"/>
  </cols>
  <sheetData>
    <row r="1" spans="1:19" s="19" customFormat="1" ht="12.75" customHeight="1">
      <c r="A1" s="16"/>
      <c r="B1" s="325" t="s">
        <v>198</v>
      </c>
      <c r="C1" s="325"/>
      <c r="D1" s="325"/>
      <c r="E1" s="391" t="s">
        <v>41</v>
      </c>
      <c r="F1" s="17"/>
      <c r="G1" s="396" t="s">
        <v>39</v>
      </c>
      <c r="H1" s="396"/>
      <c r="I1" s="18"/>
      <c r="J1" s="325" t="s">
        <v>240</v>
      </c>
      <c r="K1" s="325"/>
      <c r="L1" s="18"/>
      <c r="M1" s="386" t="s">
        <v>175</v>
      </c>
      <c r="N1" s="386"/>
      <c r="P1" s="386" t="s">
        <v>34</v>
      </c>
      <c r="Q1" s="386"/>
      <c r="R1" s="387"/>
      <c r="S1" s="387"/>
    </row>
    <row r="2" spans="1:19" s="19" customFormat="1" ht="15" customHeight="1">
      <c r="A2" s="16"/>
      <c r="B2" s="325"/>
      <c r="C2" s="325"/>
      <c r="D2" s="325"/>
      <c r="E2" s="391"/>
      <c r="F2" s="17"/>
      <c r="G2" s="396"/>
      <c r="H2" s="396"/>
      <c r="I2" s="18"/>
      <c r="J2" s="325"/>
      <c r="K2" s="325"/>
      <c r="L2" s="18"/>
      <c r="M2" s="386"/>
      <c r="N2" s="386"/>
      <c r="P2" s="386"/>
      <c r="Q2" s="386"/>
      <c r="R2" s="387"/>
      <c r="S2" s="387"/>
    </row>
    <row r="3" spans="1:19" s="19" customFormat="1" ht="12.75" customHeight="1">
      <c r="A3" s="16"/>
      <c r="B3" s="325"/>
      <c r="C3" s="325"/>
      <c r="D3" s="325"/>
      <c r="E3" s="391"/>
      <c r="F3" s="17"/>
      <c r="G3" s="396"/>
      <c r="H3" s="396"/>
      <c r="I3" s="18"/>
      <c r="J3" s="325"/>
      <c r="K3" s="325"/>
      <c r="L3" s="18"/>
      <c r="M3" s="386"/>
      <c r="N3" s="386"/>
      <c r="P3" s="386"/>
      <c r="Q3" s="386"/>
      <c r="R3" s="387"/>
      <c r="S3" s="387"/>
    </row>
    <row r="4" spans="1:19" ht="18.75" customHeight="1"/>
    <row r="5" spans="1:19" ht="8.25" customHeight="1" thickBot="1"/>
    <row r="6" spans="1:19" s="9" customFormat="1" ht="23.25" customHeight="1" thickBot="1">
      <c r="B6" s="380" t="s">
        <v>150</v>
      </c>
      <c r="C6" s="392"/>
      <c r="D6" s="392"/>
      <c r="E6" s="381"/>
      <c r="G6" s="380" t="s">
        <v>11</v>
      </c>
      <c r="H6" s="381"/>
      <c r="I6" s="10"/>
      <c r="J6" s="380" t="s">
        <v>151</v>
      </c>
      <c r="K6" s="381"/>
      <c r="L6" s="10"/>
      <c r="M6" s="380" t="s">
        <v>152</v>
      </c>
      <c r="N6" s="381"/>
      <c r="O6" s="10"/>
      <c r="P6" s="380" t="s">
        <v>153</v>
      </c>
      <c r="Q6" s="381"/>
    </row>
    <row r="7" spans="1:19" ht="16" thickBot="1">
      <c r="O7" s="2"/>
    </row>
    <row r="8" spans="1:19" ht="16" thickBot="1">
      <c r="B8" s="393" t="s">
        <v>219</v>
      </c>
      <c r="C8" s="394"/>
      <c r="D8" s="394"/>
      <c r="E8" s="395"/>
      <c r="G8" s="98" t="s">
        <v>31</v>
      </c>
      <c r="H8" s="85"/>
      <c r="J8" s="98" t="s">
        <v>220</v>
      </c>
      <c r="K8" s="85"/>
      <c r="M8" s="382" t="s">
        <v>176</v>
      </c>
      <c r="N8" s="383"/>
      <c r="O8" s="2"/>
      <c r="P8" s="382" t="s">
        <v>77</v>
      </c>
      <c r="Q8" s="383"/>
    </row>
    <row r="9" spans="1:19" ht="16" thickBot="1">
      <c r="B9" s="20" t="s">
        <v>29</v>
      </c>
      <c r="C9" s="389" t="s">
        <v>254</v>
      </c>
      <c r="D9" s="389"/>
      <c r="E9" s="390"/>
      <c r="G9" s="20" t="s">
        <v>12</v>
      </c>
      <c r="H9" s="27">
        <f>H17+H24+H31</f>
        <v>250900</v>
      </c>
      <c r="J9" s="21" t="s">
        <v>221</v>
      </c>
      <c r="K9" s="78">
        <f>'Einheiten-Planer'!M19</f>
        <v>1600</v>
      </c>
      <c r="M9" s="255" t="s">
        <v>223</v>
      </c>
      <c r="N9" s="306">
        <v>90</v>
      </c>
      <c r="O9" s="2"/>
      <c r="P9" s="20" t="s">
        <v>149</v>
      </c>
      <c r="Q9" s="27">
        <f>N29</f>
        <v>625320</v>
      </c>
    </row>
    <row r="10" spans="1:19" ht="16" thickBot="1">
      <c r="B10" s="21" t="s">
        <v>43</v>
      </c>
      <c r="C10" s="300">
        <v>43831</v>
      </c>
      <c r="D10" s="252" t="s">
        <v>211</v>
      </c>
      <c r="E10" s="29" t="s">
        <v>72</v>
      </c>
      <c r="G10" s="21" t="s">
        <v>13</v>
      </c>
      <c r="H10" s="78">
        <f>E38-H9</f>
        <v>205465</v>
      </c>
      <c r="J10" s="21" t="s">
        <v>143</v>
      </c>
      <c r="K10" s="159">
        <f>N9</f>
        <v>90</v>
      </c>
      <c r="O10" s="2"/>
      <c r="P10" s="24" t="s">
        <v>81</v>
      </c>
      <c r="Q10" s="26">
        <f>E32</f>
        <v>449600</v>
      </c>
    </row>
    <row r="11" spans="1:19" ht="16" thickBot="1">
      <c r="B11" s="21" t="s">
        <v>204</v>
      </c>
      <c r="C11" s="301">
        <v>43739</v>
      </c>
      <c r="D11" s="158" t="s">
        <v>205</v>
      </c>
      <c r="E11" s="298">
        <v>1940</v>
      </c>
      <c r="G11" s="21" t="s">
        <v>14</v>
      </c>
      <c r="H11" s="28">
        <f>IF(H9=0,"n/a",((H18*$H$17)+(H25*$H$24)+(H31*H32))/$H$9)</f>
        <v>2.2499999999999999E-2</v>
      </c>
      <c r="J11" s="22" t="s">
        <v>222</v>
      </c>
      <c r="K11" s="267">
        <f>((K9*12)/365)*K10</f>
        <v>4734</v>
      </c>
      <c r="M11" s="172" t="s">
        <v>78</v>
      </c>
      <c r="N11" s="173"/>
      <c r="O11" s="2"/>
      <c r="P11" s="24" t="s">
        <v>193</v>
      </c>
      <c r="Q11" s="26">
        <f>H12</f>
        <v>5394</v>
      </c>
    </row>
    <row r="12" spans="1:19" ht="16" thickBot="1">
      <c r="B12" s="253" t="s">
        <v>212</v>
      </c>
      <c r="C12" s="302">
        <v>2</v>
      </c>
      <c r="D12" s="254" t="s">
        <v>213</v>
      </c>
      <c r="E12" s="299">
        <v>1</v>
      </c>
      <c r="G12" s="21" t="s">
        <v>191</v>
      </c>
      <c r="H12" s="82">
        <f>H14-H13</f>
        <v>5394</v>
      </c>
      <c r="M12" s="256" t="s">
        <v>224</v>
      </c>
      <c r="N12" s="160">
        <f>Sanierungsplaner!H239</f>
        <v>4840</v>
      </c>
      <c r="O12" s="2"/>
      <c r="P12" s="24" t="s">
        <v>197</v>
      </c>
      <c r="Q12" s="26">
        <f>K11</f>
        <v>4734</v>
      </c>
    </row>
    <row r="13" spans="1:19">
      <c r="B13" s="384" t="s">
        <v>160</v>
      </c>
      <c r="C13" s="385"/>
      <c r="D13" s="372">
        <v>2000</v>
      </c>
      <c r="E13" s="373"/>
      <c r="G13" s="21" t="s">
        <v>246</v>
      </c>
      <c r="H13" s="200">
        <f>H20+H27+H34</f>
        <v>1600</v>
      </c>
      <c r="J13" s="213" t="s">
        <v>195</v>
      </c>
      <c r="K13" s="214"/>
      <c r="M13" s="256" t="s">
        <v>225</v>
      </c>
      <c r="N13" s="160">
        <f>Sanierungsplaner!I239</f>
        <v>6765</v>
      </c>
      <c r="O13" s="2"/>
      <c r="P13" s="24" t="s">
        <v>194</v>
      </c>
      <c r="Q13" s="78">
        <f>K20</f>
        <v>1290</v>
      </c>
    </row>
    <row r="14" spans="1:19" ht="16" thickBot="1">
      <c r="B14" s="370" t="s">
        <v>161</v>
      </c>
      <c r="C14" s="371"/>
      <c r="D14" s="374">
        <v>547</v>
      </c>
      <c r="E14" s="375"/>
      <c r="G14" s="22" t="s">
        <v>192</v>
      </c>
      <c r="H14" s="25">
        <f>H21+H28+H37</f>
        <v>6994</v>
      </c>
      <c r="J14" s="314" t="s">
        <v>189</v>
      </c>
      <c r="K14" s="304">
        <v>350</v>
      </c>
      <c r="M14" s="256" t="s">
        <v>226</v>
      </c>
      <c r="N14" s="161">
        <f>Sanierungsplaner!J239</f>
        <v>8690</v>
      </c>
      <c r="O14" s="2"/>
      <c r="P14" s="24" t="s">
        <v>228</v>
      </c>
      <c r="Q14" s="26">
        <f>N15</f>
        <v>6765</v>
      </c>
    </row>
    <row r="15" spans="1:19" ht="16" thickBot="1">
      <c r="G15" s="2"/>
      <c r="H15" s="11"/>
      <c r="J15" s="314" t="s">
        <v>190</v>
      </c>
      <c r="K15" s="304">
        <v>80</v>
      </c>
      <c r="M15" s="268" t="s">
        <v>236</v>
      </c>
      <c r="N15" s="297">
        <v>6765</v>
      </c>
      <c r="O15" s="2"/>
      <c r="P15" s="24" t="s">
        <v>158</v>
      </c>
      <c r="Q15" s="87">
        <f>N18+N19+N20+N21</f>
        <v>23000</v>
      </c>
    </row>
    <row r="16" spans="1:19" ht="16" thickBot="1">
      <c r="B16" s="347" t="s">
        <v>215</v>
      </c>
      <c r="C16" s="348"/>
      <c r="D16" s="348"/>
      <c r="E16" s="349"/>
      <c r="G16" s="98" t="s">
        <v>73</v>
      </c>
      <c r="H16" s="85"/>
      <c r="J16" s="314" t="s">
        <v>186</v>
      </c>
      <c r="K16" s="304"/>
      <c r="O16" s="2"/>
      <c r="P16" s="24" t="s">
        <v>248</v>
      </c>
      <c r="Q16" s="26">
        <f>Q9-Q10-Q11+Q12-Q13-Q14-Q15</f>
        <v>144005</v>
      </c>
    </row>
    <row r="17" spans="2:17" ht="16" thickBot="1">
      <c r="B17" s="376" t="s">
        <v>214</v>
      </c>
      <c r="C17" s="377"/>
      <c r="D17" s="378">
        <f>'Einheiten-Planer'!E19</f>
        <v>200</v>
      </c>
      <c r="E17" s="379"/>
      <c r="G17" s="21" t="s">
        <v>12</v>
      </c>
      <c r="H17" s="218">
        <v>50000</v>
      </c>
      <c r="J17" s="314" t="s">
        <v>187</v>
      </c>
      <c r="K17" s="304"/>
      <c r="M17" s="172" t="s">
        <v>100</v>
      </c>
      <c r="N17" s="173"/>
      <c r="O17" s="2"/>
      <c r="P17" s="24" t="s">
        <v>167</v>
      </c>
      <c r="Q17" s="26">
        <f>Q27</f>
        <v>28801</v>
      </c>
    </row>
    <row r="18" spans="2:17">
      <c r="B18" s="366" t="s">
        <v>137</v>
      </c>
      <c r="C18" s="367"/>
      <c r="D18" s="368">
        <f>'Einheiten-Planer'!F19</f>
        <v>40</v>
      </c>
      <c r="E18" s="369"/>
      <c r="G18" s="272" t="s">
        <v>76</v>
      </c>
      <c r="H18" s="31">
        <v>1.49E-2</v>
      </c>
      <c r="J18" s="216" t="s">
        <v>188</v>
      </c>
      <c r="K18" s="305"/>
      <c r="M18" s="163" t="s">
        <v>101</v>
      </c>
      <c r="N18" s="307">
        <v>10000</v>
      </c>
      <c r="O18" s="2"/>
      <c r="P18" s="24" t="s">
        <v>82</v>
      </c>
      <c r="Q18" s="26">
        <f>Q16-Q17</f>
        <v>115204</v>
      </c>
    </row>
    <row r="19" spans="2:17">
      <c r="B19" s="366" t="s">
        <v>141</v>
      </c>
      <c r="C19" s="367"/>
      <c r="D19" s="368">
        <f>D17+D18</f>
        <v>240</v>
      </c>
      <c r="E19" s="369"/>
      <c r="G19" s="272" t="s">
        <v>247</v>
      </c>
      <c r="H19" s="78">
        <f>((H18*H17)/365*N9)</f>
        <v>184</v>
      </c>
      <c r="J19" s="216" t="s">
        <v>196</v>
      </c>
      <c r="K19" s="270">
        <f>SUM(K14:K18)</f>
        <v>430</v>
      </c>
      <c r="M19" s="164" t="s">
        <v>102</v>
      </c>
      <c r="N19" s="308">
        <v>2000</v>
      </c>
      <c r="O19" s="2"/>
      <c r="P19" s="24" t="s">
        <v>15</v>
      </c>
      <c r="Q19" s="26">
        <f>Q34</f>
        <v>48386</v>
      </c>
    </row>
    <row r="20" spans="2:17" ht="16" thickBot="1">
      <c r="B20" s="366" t="s">
        <v>138</v>
      </c>
      <c r="C20" s="367"/>
      <c r="D20" s="368">
        <f>'Einheiten-Planer'!F17</f>
        <v>0</v>
      </c>
      <c r="E20" s="369"/>
      <c r="G20" s="21" t="s">
        <v>246</v>
      </c>
      <c r="H20" s="218">
        <v>500</v>
      </c>
      <c r="J20" s="271" t="s">
        <v>237</v>
      </c>
      <c r="K20" s="215">
        <f>K19/30*N9</f>
        <v>1290</v>
      </c>
      <c r="M20" s="164" t="s">
        <v>232</v>
      </c>
      <c r="N20" s="309">
        <v>10000</v>
      </c>
      <c r="O20" s="2"/>
      <c r="P20" s="197" t="s">
        <v>83</v>
      </c>
      <c r="Q20" s="198">
        <f>Q18-Q19</f>
        <v>66818</v>
      </c>
    </row>
    <row r="21" spans="2:17" ht="16" thickBot="1">
      <c r="B21" s="358" t="s">
        <v>140</v>
      </c>
      <c r="C21" s="359"/>
      <c r="D21" s="360">
        <f>D17+D18+D20</f>
        <v>240</v>
      </c>
      <c r="E21" s="361"/>
      <c r="G21" s="22" t="s">
        <v>71</v>
      </c>
      <c r="H21" s="25">
        <f>((H18*H17)/365*N9)+H20</f>
        <v>684</v>
      </c>
      <c r="M21" s="260" t="s">
        <v>9</v>
      </c>
      <c r="N21" s="310">
        <v>1000</v>
      </c>
      <c r="O21" s="2"/>
    </row>
    <row r="22" spans="2:17" ht="16" thickBot="1">
      <c r="B22" s="362" t="s">
        <v>185</v>
      </c>
      <c r="C22" s="363"/>
      <c r="D22" s="364">
        <v>560</v>
      </c>
      <c r="E22" s="365"/>
      <c r="G22" s="2"/>
      <c r="H22" s="2"/>
      <c r="O22" s="2"/>
    </row>
    <row r="23" spans="2:17" ht="16" thickBot="1">
      <c r="B23" s="165"/>
      <c r="C23" s="165"/>
      <c r="D23" s="165"/>
      <c r="E23" s="165"/>
      <c r="G23" s="98" t="s">
        <v>74</v>
      </c>
      <c r="H23" s="85"/>
      <c r="M23" s="263" t="s">
        <v>79</v>
      </c>
      <c r="N23" s="173"/>
      <c r="O23" s="2"/>
      <c r="P23" s="382" t="s">
        <v>85</v>
      </c>
      <c r="Q23" s="383"/>
    </row>
    <row r="24" spans="2:17" ht="16" thickBot="1">
      <c r="B24" s="339" t="s">
        <v>32</v>
      </c>
      <c r="C24" s="340"/>
      <c r="D24" s="340"/>
      <c r="E24" s="341"/>
      <c r="G24" s="20" t="s">
        <v>12</v>
      </c>
      <c r="H24" s="30">
        <v>900</v>
      </c>
      <c r="J24" s="162"/>
      <c r="K24" s="162"/>
      <c r="M24" s="264" t="s">
        <v>234</v>
      </c>
      <c r="N24" s="261">
        <f>'Einheiten-Planer'!V19</f>
        <v>595320</v>
      </c>
      <c r="O24" s="2"/>
      <c r="P24" s="20" t="s">
        <v>79</v>
      </c>
      <c r="Q24" s="27">
        <f>Q9</f>
        <v>625320</v>
      </c>
    </row>
    <row r="25" spans="2:17">
      <c r="B25" s="350" t="s">
        <v>1</v>
      </c>
      <c r="C25" s="351"/>
      <c r="D25" s="352">
        <v>400000</v>
      </c>
      <c r="E25" s="353"/>
      <c r="G25" s="21" t="s">
        <v>75</v>
      </c>
      <c r="H25" s="31">
        <v>0.01</v>
      </c>
      <c r="M25" s="266" t="s">
        <v>235</v>
      </c>
      <c r="N25" s="262">
        <f>'Einheiten-Planer'!T19</f>
        <v>595000</v>
      </c>
      <c r="O25" s="2"/>
      <c r="P25" s="89" t="s">
        <v>81</v>
      </c>
      <c r="Q25" s="78">
        <f>E32</f>
        <v>449600</v>
      </c>
    </row>
    <row r="26" spans="2:17">
      <c r="B26" s="354" t="s">
        <v>33</v>
      </c>
      <c r="C26" s="355"/>
      <c r="D26" s="356">
        <f>D25/D21</f>
        <v>1667</v>
      </c>
      <c r="E26" s="357"/>
      <c r="G26" s="21" t="s">
        <v>247</v>
      </c>
      <c r="H26" s="273">
        <f>((H24*H25)/365*N9)</f>
        <v>2</v>
      </c>
      <c r="M26" s="279" t="s">
        <v>249</v>
      </c>
      <c r="N26" s="311">
        <v>700000</v>
      </c>
      <c r="O26" s="2"/>
      <c r="P26" s="89" t="s">
        <v>193</v>
      </c>
      <c r="Q26" s="78">
        <f>H12</f>
        <v>5394</v>
      </c>
    </row>
    <row r="27" spans="2:17">
      <c r="B27" s="334" t="s">
        <v>3</v>
      </c>
      <c r="C27" s="335"/>
      <c r="D27" s="303">
        <v>5.8999999999999997E-2</v>
      </c>
      <c r="E27" s="160">
        <f>D25*D27</f>
        <v>23600</v>
      </c>
      <c r="G27" s="21" t="s">
        <v>246</v>
      </c>
      <c r="H27" s="218">
        <v>100</v>
      </c>
      <c r="M27" s="265" t="s">
        <v>233</v>
      </c>
      <c r="N27" s="296">
        <v>595320</v>
      </c>
      <c r="O27" s="2"/>
      <c r="P27" s="24" t="s">
        <v>167</v>
      </c>
      <c r="Q27" s="26">
        <f>H38*Q16</f>
        <v>28801</v>
      </c>
    </row>
    <row r="28" spans="2:17" ht="16" thickBot="1">
      <c r="B28" s="334" t="s">
        <v>4</v>
      </c>
      <c r="C28" s="335"/>
      <c r="D28" s="303">
        <v>1.4999999999999999E-2</v>
      </c>
      <c r="E28" s="160">
        <f>D25*D28</f>
        <v>6000</v>
      </c>
      <c r="G28" s="22" t="s">
        <v>71</v>
      </c>
      <c r="H28" s="25">
        <f>((H24*H25)/365*N9)+H27</f>
        <v>102</v>
      </c>
      <c r="M28" s="257" t="s">
        <v>227</v>
      </c>
      <c r="N28" s="312">
        <v>30000</v>
      </c>
      <c r="O28" s="2"/>
      <c r="P28" s="24" t="s">
        <v>197</v>
      </c>
      <c r="Q28" s="26">
        <f>K11</f>
        <v>4734</v>
      </c>
    </row>
    <row r="29" spans="2:17" ht="16" thickBot="1">
      <c r="B29" s="334" t="s">
        <v>38</v>
      </c>
      <c r="C29" s="335"/>
      <c r="D29" s="303">
        <v>5.0000000000000001E-3</v>
      </c>
      <c r="E29" s="160">
        <f>D25*D29</f>
        <v>2000</v>
      </c>
      <c r="G29" s="2"/>
      <c r="H29" s="2"/>
      <c r="M29" s="170" t="s">
        <v>162</v>
      </c>
      <c r="N29" s="171">
        <f>N27+N28</f>
        <v>625320</v>
      </c>
      <c r="O29" s="2"/>
      <c r="P29" s="24" t="s">
        <v>194</v>
      </c>
      <c r="Q29" s="26">
        <f>K20</f>
        <v>1290</v>
      </c>
    </row>
    <row r="30" spans="2:17" ht="16" thickBot="1">
      <c r="B30" s="334" t="s">
        <v>5</v>
      </c>
      <c r="C30" s="335"/>
      <c r="D30" s="303">
        <v>3.5000000000000003E-2</v>
      </c>
      <c r="E30" s="160">
        <f>D25*D30</f>
        <v>14000</v>
      </c>
      <c r="G30" s="98" t="s">
        <v>70</v>
      </c>
      <c r="H30" s="85"/>
      <c r="I30" s="12"/>
      <c r="J30" s="162"/>
      <c r="K30" s="162"/>
      <c r="O30" s="2"/>
      <c r="P30" s="24" t="s">
        <v>80</v>
      </c>
      <c r="Q30" s="26">
        <f>N15</f>
        <v>6765</v>
      </c>
    </row>
    <row r="31" spans="2:17">
      <c r="B31" s="334" t="s">
        <v>7</v>
      </c>
      <c r="C31" s="335"/>
      <c r="D31" s="303">
        <v>0.01</v>
      </c>
      <c r="E31" s="160">
        <f>D25*D31</f>
        <v>4000</v>
      </c>
      <c r="G31" s="20" t="s">
        <v>68</v>
      </c>
      <c r="H31" s="30">
        <v>200000</v>
      </c>
      <c r="O31" s="2"/>
      <c r="P31" s="24" t="s">
        <v>158</v>
      </c>
      <c r="Q31" s="23">
        <f>N18+N19+N20+N21</f>
        <v>23000</v>
      </c>
    </row>
    <row r="32" spans="2:17" ht="16" thickBot="1">
      <c r="B32" s="345" t="s">
        <v>67</v>
      </c>
      <c r="C32" s="346"/>
      <c r="D32" s="166">
        <f>D27+D28+D29+D30+D31</f>
        <v>0.124</v>
      </c>
      <c r="E32" s="167">
        <f>D25+E27+E28+E30+E29+E31</f>
        <v>449600</v>
      </c>
      <c r="G32" s="21" t="s">
        <v>75</v>
      </c>
      <c r="H32" s="31">
        <v>2.4500000000000001E-2</v>
      </c>
      <c r="O32" s="2"/>
      <c r="P32" s="99" t="s">
        <v>84</v>
      </c>
      <c r="Q32" s="200">
        <f>Q24-Q25-Q26-Q27+Q28-Q29-Q30-Q31</f>
        <v>115204</v>
      </c>
    </row>
    <row r="33" spans="2:17" ht="16" thickBot="1">
      <c r="B33" s="162"/>
      <c r="C33" s="162"/>
      <c r="D33" s="168"/>
      <c r="E33" s="169"/>
      <c r="G33" s="21" t="s">
        <v>247</v>
      </c>
      <c r="H33" s="273">
        <f>((H31*H32)/365*N9)</f>
        <v>1208</v>
      </c>
      <c r="O33" s="2"/>
      <c r="P33" s="199" t="s">
        <v>142</v>
      </c>
      <c r="Q33" s="313">
        <v>0.42</v>
      </c>
    </row>
    <row r="34" spans="2:17" ht="16" thickBot="1">
      <c r="B34" s="347" t="s">
        <v>78</v>
      </c>
      <c r="C34" s="348"/>
      <c r="D34" s="348"/>
      <c r="E34" s="349"/>
      <c r="G34" s="21" t="s">
        <v>246</v>
      </c>
      <c r="H34" s="218">
        <v>1000</v>
      </c>
      <c r="O34" s="2"/>
      <c r="P34" s="197" t="s">
        <v>16</v>
      </c>
      <c r="Q34" s="198">
        <f>Q32*Q33</f>
        <v>48386</v>
      </c>
    </row>
    <row r="35" spans="2:17" ht="16" thickBot="1">
      <c r="B35" s="336" t="s">
        <v>217</v>
      </c>
      <c r="C35" s="337"/>
      <c r="D35" s="338"/>
      <c r="E35" s="167">
        <f>N15</f>
        <v>6765</v>
      </c>
      <c r="G35" s="272" t="s">
        <v>239</v>
      </c>
      <c r="H35" s="31">
        <v>0.02</v>
      </c>
      <c r="J35" s="162"/>
      <c r="K35" s="162"/>
      <c r="O35" s="2"/>
    </row>
    <row r="36" spans="2:17" ht="16" thickBot="1">
      <c r="B36" s="165"/>
      <c r="C36" s="165"/>
      <c r="D36" s="165"/>
      <c r="E36" s="165"/>
      <c r="G36" s="272" t="s">
        <v>238</v>
      </c>
      <c r="H36" s="273">
        <f>(H31*H35)</f>
        <v>4000</v>
      </c>
      <c r="I36"/>
      <c r="O36" s="2"/>
      <c r="P36" s="98" t="s">
        <v>86</v>
      </c>
      <c r="Q36" s="85"/>
    </row>
    <row r="37" spans="2:17" ht="16" thickBot="1">
      <c r="B37" s="339" t="s">
        <v>104</v>
      </c>
      <c r="C37" s="340"/>
      <c r="D37" s="340"/>
      <c r="E37" s="341"/>
      <c r="G37" s="21" t="s">
        <v>69</v>
      </c>
      <c r="H37" s="273">
        <f>(H31*H35)+((H31*H32)/365*N9)+H34</f>
        <v>6208</v>
      </c>
      <c r="I37" s="3"/>
      <c r="P37" s="259" t="s">
        <v>230</v>
      </c>
      <c r="Q37" s="332">
        <f>Q16/E38</f>
        <v>0.32</v>
      </c>
    </row>
    <row r="38" spans="2:17" ht="16" thickBot="1">
      <c r="B38" s="342" t="s">
        <v>6</v>
      </c>
      <c r="C38" s="343"/>
      <c r="D38" s="344"/>
      <c r="E38" s="167">
        <f>E32+E35</f>
        <v>456365</v>
      </c>
      <c r="G38" s="269" t="s">
        <v>218</v>
      </c>
      <c r="H38" s="217">
        <v>0.2</v>
      </c>
      <c r="I38" s="3"/>
      <c r="L38" s="3"/>
      <c r="P38" s="258" t="s">
        <v>229</v>
      </c>
      <c r="Q38" s="333"/>
    </row>
    <row r="39" spans="2:17">
      <c r="I39" s="3"/>
      <c r="L39" s="3"/>
      <c r="P39" s="21" t="s">
        <v>163</v>
      </c>
      <c r="Q39" s="100">
        <f>Q18/E38</f>
        <v>0.25</v>
      </c>
    </row>
    <row r="40" spans="2:17" ht="16" thickBot="1">
      <c r="I40" s="3"/>
      <c r="L40" s="3"/>
      <c r="P40" s="88" t="s">
        <v>164</v>
      </c>
      <c r="Q40" s="101">
        <f>Q20/E38</f>
        <v>0.15</v>
      </c>
    </row>
    <row r="41" spans="2:17" ht="16" thickBot="1">
      <c r="I41" s="3"/>
      <c r="L41" s="3"/>
    </row>
    <row r="42" spans="2:17" ht="16" thickBot="1">
      <c r="I42" s="3"/>
      <c r="L42" s="3"/>
      <c r="P42" s="98" t="s">
        <v>103</v>
      </c>
      <c r="Q42" s="85"/>
    </row>
    <row r="43" spans="2:17">
      <c r="I43" s="3"/>
      <c r="L43" s="3"/>
      <c r="P43" s="259" t="s">
        <v>230</v>
      </c>
      <c r="Q43" s="332">
        <f>Q16/H10</f>
        <v>0.7</v>
      </c>
    </row>
    <row r="44" spans="2:17">
      <c r="B44" s="212" t="s">
        <v>183</v>
      </c>
      <c r="C44" s="212"/>
      <c r="D44" s="212"/>
      <c r="E44" s="212"/>
      <c r="F44" s="212"/>
      <c r="I44" s="3"/>
      <c r="L44" s="3"/>
      <c r="P44" s="258" t="s">
        <v>231</v>
      </c>
      <c r="Q44" s="333"/>
    </row>
    <row r="45" spans="2:17">
      <c r="B45" s="212" t="s">
        <v>184</v>
      </c>
      <c r="C45" s="212"/>
      <c r="D45" s="212"/>
      <c r="E45" s="212"/>
      <c r="F45" s="212"/>
      <c r="I45" s="3"/>
      <c r="L45" s="3"/>
      <c r="P45" s="21" t="s">
        <v>165</v>
      </c>
      <c r="Q45" s="100">
        <f>Q18/H10</f>
        <v>0.56000000000000005</v>
      </c>
    </row>
    <row r="46" spans="2:17" ht="16" thickBot="1">
      <c r="I46" s="3"/>
      <c r="L46" s="3"/>
      <c r="P46" s="88" t="s">
        <v>166</v>
      </c>
      <c r="Q46" s="101">
        <f>Q20/H10</f>
        <v>0.33</v>
      </c>
    </row>
    <row r="47" spans="2:17">
      <c r="B47" s="388" t="s">
        <v>44</v>
      </c>
      <c r="C47" s="388"/>
      <c r="D47" s="388"/>
      <c r="E47" s="388"/>
      <c r="F47" s="388"/>
      <c r="G47" s="388"/>
      <c r="H47" s="388"/>
      <c r="I47" s="3"/>
      <c r="L47" s="3"/>
    </row>
    <row r="48" spans="2:17">
      <c r="E48" s="2"/>
      <c r="F48" s="2"/>
      <c r="I48" s="3"/>
    </row>
    <row r="49" spans="4:15">
      <c r="E49" s="2"/>
      <c r="F49" s="2"/>
      <c r="I49" s="3"/>
    </row>
    <row r="50" spans="4:15">
      <c r="E50" s="2"/>
      <c r="F50" s="2"/>
      <c r="I50" s="3"/>
    </row>
    <row r="51" spans="4:15">
      <c r="D51" s="2"/>
      <c r="O51" s="13"/>
    </row>
    <row r="52" spans="4:15">
      <c r="D52" s="2"/>
      <c r="G52" s="211"/>
    </row>
    <row r="53" spans="4:15">
      <c r="D53" s="2"/>
      <c r="G53" s="211"/>
    </row>
    <row r="54" spans="4:15">
      <c r="D54" s="2"/>
    </row>
    <row r="55" spans="4:15">
      <c r="D55" s="2"/>
    </row>
    <row r="56" spans="4:15">
      <c r="D56" s="2"/>
      <c r="J56" s="3"/>
      <c r="K56" s="3"/>
    </row>
    <row r="57" spans="4:15">
      <c r="D57" s="2"/>
      <c r="J57" s="3"/>
      <c r="K57" s="3"/>
    </row>
    <row r="58" spans="4:15">
      <c r="D58" s="2"/>
      <c r="J58" s="3"/>
      <c r="K58" s="3"/>
    </row>
    <row r="59" spans="4:15">
      <c r="D59" s="2"/>
      <c r="J59" s="3"/>
      <c r="K59" s="3"/>
    </row>
    <row r="60" spans="4:15">
      <c r="D60" s="2"/>
      <c r="J60" s="3"/>
      <c r="K60" s="3"/>
    </row>
    <row r="61" spans="4:15">
      <c r="D61" s="2"/>
      <c r="J61" s="3"/>
      <c r="K61" s="3"/>
    </row>
    <row r="62" spans="4:15">
      <c r="D62" s="2"/>
      <c r="J62" s="3"/>
      <c r="K62" s="3"/>
    </row>
    <row r="63" spans="4:15">
      <c r="D63" s="2"/>
      <c r="J63" s="3"/>
      <c r="K63" s="3"/>
    </row>
    <row r="64" spans="4:15">
      <c r="D64" s="2"/>
      <c r="J64" s="3"/>
      <c r="K64" s="3"/>
    </row>
    <row r="65" spans="4:11">
      <c r="D65" s="2"/>
      <c r="J65" s="3"/>
      <c r="K65" s="3"/>
    </row>
    <row r="66" spans="4:11">
      <c r="D66" s="2"/>
      <c r="J66" s="3"/>
      <c r="K66" s="3"/>
    </row>
    <row r="67" spans="4:11">
      <c r="D67" s="2"/>
      <c r="J67" s="3"/>
      <c r="K67" s="3"/>
    </row>
    <row r="68" spans="4:11">
      <c r="D68" s="2"/>
      <c r="J68" s="3"/>
      <c r="K68" s="3"/>
    </row>
    <row r="69" spans="4:11">
      <c r="D69" s="2"/>
      <c r="J69" s="3"/>
      <c r="K69" s="3"/>
    </row>
    <row r="70" spans="4:11">
      <c r="D70" s="2"/>
      <c r="J70" s="3"/>
      <c r="K70" s="3"/>
    </row>
    <row r="71" spans="4:11">
      <c r="D71" s="2"/>
      <c r="J71" s="3"/>
      <c r="K71" s="3"/>
    </row>
    <row r="72" spans="4:11">
      <c r="D72" s="2"/>
      <c r="J72" s="3"/>
      <c r="K72" s="3"/>
    </row>
    <row r="73" spans="4:11">
      <c r="D73" s="2"/>
      <c r="E73" s="2"/>
      <c r="F73" s="2"/>
      <c r="J73" s="3"/>
      <c r="K73" s="3"/>
    </row>
    <row r="74" spans="4:11">
      <c r="J74" s="3"/>
      <c r="K74" s="3"/>
    </row>
    <row r="75" spans="4:11">
      <c r="J75" s="3"/>
      <c r="K75" s="3"/>
    </row>
    <row r="76" spans="4:11">
      <c r="J76" s="3"/>
      <c r="K76" s="3"/>
    </row>
    <row r="77" spans="4:11">
      <c r="J77" s="3"/>
      <c r="K77" s="3"/>
    </row>
  </sheetData>
  <sheetProtection algorithmName="SHA-512" hashValue="OSJDK6C/Un9QhcW5teo/nDeAS6+9UNo9OTPFLoLMXxVWHhzUF7BlWDK/wPJPzyRYpRI8Wo3s0bv3PNHzzmSFTQ==" saltValue="5+Cubww78d+aliESPnZLNg==" spinCount="100000" sheet="1" formatCells="0" formatColumns="0"/>
  <dataConsolidate/>
  <mergeCells count="52">
    <mergeCell ref="P1:Q3"/>
    <mergeCell ref="R1:S3"/>
    <mergeCell ref="P6:Q6"/>
    <mergeCell ref="D18:E18"/>
    <mergeCell ref="B47:H47"/>
    <mergeCell ref="P23:Q23"/>
    <mergeCell ref="B1:D3"/>
    <mergeCell ref="C9:E9"/>
    <mergeCell ref="M6:N6"/>
    <mergeCell ref="E1:E3"/>
    <mergeCell ref="B6:E6"/>
    <mergeCell ref="B8:E8"/>
    <mergeCell ref="M1:N3"/>
    <mergeCell ref="J1:K3"/>
    <mergeCell ref="G1:H3"/>
    <mergeCell ref="G6:H6"/>
    <mergeCell ref="J6:K6"/>
    <mergeCell ref="M8:N8"/>
    <mergeCell ref="P8:Q8"/>
    <mergeCell ref="B13:C13"/>
    <mergeCell ref="B18:C18"/>
    <mergeCell ref="B20:C20"/>
    <mergeCell ref="D20:E20"/>
    <mergeCell ref="B14:C14"/>
    <mergeCell ref="D13:E13"/>
    <mergeCell ref="D14:E14"/>
    <mergeCell ref="B16:E16"/>
    <mergeCell ref="B17:C17"/>
    <mergeCell ref="D17:E17"/>
    <mergeCell ref="B19:C19"/>
    <mergeCell ref="D19:E19"/>
    <mergeCell ref="B21:C21"/>
    <mergeCell ref="D21:E21"/>
    <mergeCell ref="B22:C22"/>
    <mergeCell ref="D22:E22"/>
    <mergeCell ref="B24:E24"/>
    <mergeCell ref="B25:C25"/>
    <mergeCell ref="D25:E25"/>
    <mergeCell ref="B26:C26"/>
    <mergeCell ref="D26:E26"/>
    <mergeCell ref="B27:C27"/>
    <mergeCell ref="Q37:Q38"/>
    <mergeCell ref="Q43:Q44"/>
    <mergeCell ref="B28:C28"/>
    <mergeCell ref="B35:D35"/>
    <mergeCell ref="B37:E37"/>
    <mergeCell ref="B38:D38"/>
    <mergeCell ref="B29:C29"/>
    <mergeCell ref="B30:C30"/>
    <mergeCell ref="B31:C31"/>
    <mergeCell ref="B32:C32"/>
    <mergeCell ref="B34:E34"/>
  </mergeCells>
  <dataValidations xWindow="797" yWindow="560" count="119">
    <dataValidation allowBlank="1" showInputMessage="1" promptTitle="Adresse" prompt="Hier trägst du die Objektanschrift ein. Diese Adresse wird auch im Bankgespräch verwendet. " sqref="C9:E9" xr:uid="{00000000-0002-0000-1200-000000000000}"/>
    <dataValidation type="date" allowBlank="1" showInputMessage="1" showErrorMessage="1" errorTitle="Kaufdatum" error="Bitte gib ein gültiges Datum zwischen dem 01.01.1900 und 31.12.2199 ein. Wenn du das Kaufdatum noch nicht kennst, gib einfach den 1. Januar des aktuellen Jahres ein, um den Tool alle Berechnungen zu ermöglichen." promptTitle="Kaufdatum" prompt="Hier trägst du das Datum des Kaufs ein. " sqref="C10" xr:uid="{00000000-0002-0000-1200-000001000000}">
      <formula1>1</formula1>
      <formula2>109574</formula2>
    </dataValidation>
    <dataValidation type="date" showInputMessage="1" errorTitle="Wohnfläche" error="Bitte gib die Wohnfläche in m² als positive Zahl ein, bspw. 31." promptTitle="Übergabe Nutzen / Lasten" prompt="Hier gibst du das Datum des rechtlichen Übergangs ein. Ab diesem Zeitpunkt fallen Gebühren, Steuern etc. an und du erhälst bei vermieteten Wohnungen die Miete. " sqref="C11" xr:uid="{00000000-0002-0000-1200-000002000000}">
      <formula1>1</formula1>
      <formula2>109574</formula2>
    </dataValidation>
    <dataValidation allowBlank="1" showErrorMessage="1" promptTitle="Objekt" prompt="Hier gibst du einige Basisdaten zum Objekt ein. Insbesondere die Wohnfläche sowie das Kaufdatum wird in vielen Berechnungen verwendet und ist deshalb Pflicht." sqref="B8:E8" xr:uid="{00000000-0002-0000-1200-000003000000}"/>
    <dataValidation allowBlank="1" showErrorMessage="1" promptTitle="Hausgeld" prompt="Hier findest du die Summe des von dir eingegebenen umlagefähigen und nicht umlagefähigen Hausgeldes. Bei einer Eigentumswohnung sollte dies dem Betrag entsprechen, den du monatlich an die Hausverwaltung bezahlst." sqref="M8:N8 J13:K13" xr:uid="{00000000-0002-0000-1200-000004000000}"/>
    <dataValidation allowBlank="1" showInputMessage="1" promptTitle="Projektdauer geschätzt" prompt="Gebe hier die veranschlagte Zeit vom Kauf bis zum Verkauf des Projektes in Tagen ein. " sqref="N9" xr:uid="{00000000-0002-0000-1200-000005000000}"/>
    <dataValidation allowBlank="1" showErrorMessage="1" promptTitle="Gesamt-Finanzierung" prompt="Hier findest du die Zusammenfassung deiner Finanzierung, die sich aus der Summe aller Darlehen ergibt." sqref="G8:H8" xr:uid="{00000000-0002-0000-1200-000006000000}"/>
    <dataValidation allowBlank="1" showInputMessage="1" promptTitle="Darlehenssumme" prompt="Hier findest du die Gesamtsumme aller Darlehen." sqref="H9" xr:uid="{00000000-0002-0000-1200-000007000000}"/>
    <dataValidation allowBlank="1" showInputMessage="1" promptTitle="Eigenkapital" prompt="Dieser Eigenkapital-Bedarf ergibt sich als Differenz aus deinen Gesamtinvestitionskosten und der Summe aller Darlehen." sqref="H10" xr:uid="{00000000-0002-0000-1200-000008000000}"/>
    <dataValidation allowBlank="1" showInputMessage="1" promptTitle="Zinskosten gesamt" prompt="Dies sind die gesamten Zinskosten vom Kauf bis zum Verkauf des Objektes. " sqref="H12" xr:uid="{00000000-0002-0000-1200-000009000000}"/>
    <dataValidation allowBlank="1" showInputMessage="1" promptTitle="Tilgung bis Projektabschluss" prompt="Dies ist die absolute geplante Tilgung, die du auf die Summe aller Darlehen leistest. " sqref="H13" xr:uid="{00000000-0002-0000-1200-00000A000000}"/>
    <dataValidation allowBlank="1" showInputMessage="1" promptTitle="Summe Finanzierungskosten" prompt="Dies ist die Summe, die du für alle Darlehen zusammen absolut leisten musst." sqref="H14" xr:uid="{00000000-0002-0000-1200-00000B000000}"/>
    <dataValidation type="decimal" operator="greaterThanOrEqual" allowBlank="1" showInputMessage="1" showErrorMessage="1" errorTitle="Darlehenssumme" error="Bitte gib die Darlehenssumme in Euro als Zahl ein, bspw. 44000. Der Wert darf nicht negativ sein." promptTitle="Darlehenssumme weiteres Darlehen" prompt="Du kannst hier einen festen Betrag für ein weiteres Darlehen eingeben._x000a__x000a_Format: Euro als Zahl, bspw. 44000." sqref="H24" xr:uid="{00000000-0002-0000-1200-00000C000000}">
      <formula1>0</formula1>
    </dataValidation>
    <dataValidation type="decimal" operator="greaterThanOrEqual" allowBlank="1" showInputMessage="1" errorTitle="Darlehenssumme" error="Bitte gib die Darlehenssumme in Euro als Zahl ein, bspw. 44000. Der Wert darf nicht negativ sein." promptTitle="Kaltmiete pro Monat (Ist)" prompt="Hier wird die Kaltmiete aus dem Einheiten-Planer übernommen. Die Kaltmiete änderst du im Einheiten-Planer. " sqref="K9" xr:uid="{00000000-0002-0000-1200-00000D000000}">
      <formula1>0</formula1>
    </dataValidation>
    <dataValidation type="decimal" operator="greaterThanOrEqual" allowBlank="1" showInputMessage="1" showErrorMessage="1" errorTitle="Zinssatz" error="Bitte gib den Zinssatz in % pro Jahr ein, bspw. 1,30%. Der Wert darf nicht negativ sein." promptTitle="Zinssatz" prompt="Hier gibst du den effektiven Zinssatz pro Jahr ein, mit dem dieses Darlehen berechnet werden soll._x000a__x000a_Format: Effektiver Jahreszins in %, bspw. 1,30%." sqref="H32 H18 H25" xr:uid="{00000000-0002-0000-1200-00000E000000}">
      <formula1>0</formula1>
    </dataValidation>
    <dataValidation type="decimal" operator="greaterThanOrEqual" allowBlank="1" showInputMessage="1" showErrorMessage="1" errorTitle="Anfängliche Tilgung" error="Bitte gib die anfängliche Tilgung in % ein, bspw. 2,00%. Der Wert darf nicht negativ sein." promptTitle="Gewinnbeteiligung" prompt="Hier gibst du die einmalige Gewinnbeteiligung am Gewinn vor Steuern und Gewinnbeteiligung deines Co-Investors an. Die Gewinnbeteiligung kann alleine oder zusätzlich zu einem Festzins vereinbart werden." sqref="H38" xr:uid="{00000000-0002-0000-1200-00000F000000}">
      <formula1>0</formula1>
    </dataValidation>
    <dataValidation allowBlank="1" promptTitle="Darlehen" prompt="Hier kannst du ein zweites Darlehen einplanen und damit das Darlehen aus dem roten Faden ergänzen." sqref="G23:H23 G30:H30" xr:uid="{00000000-0002-0000-1200-000012000000}"/>
    <dataValidation allowBlank="1" showInputMessage="1" showErrorMessage="1" promptTitle="Cashflow pro Monat (Überschuss)" prompt="Hier findest du die Berechnung deines monatlichen Cashflows, also deines Überschusses der Mieteinnahmen über deine Kosten. Ein negativer Cashflow bedeutet, dass du jeden Monat Geld dazuschießen musst." sqref="P8" xr:uid="{00000000-0002-0000-1200-000013000000}"/>
    <dataValidation allowBlank="1" showInputMessage="1" promptTitle="Erwarteter Verkaufspreis" prompt="Der Verkaufspreis mit dem du rechnest. " sqref="Q9" xr:uid="{00000000-0002-0000-1200-000014000000}"/>
    <dataValidation allowBlank="1" showInputMessage="1" showErrorMessage="1" promptTitle="Kaufpreis inkl. Nebenkosten" prompt="Die Kaufpreiszahlung und die Zahlung der Kaufnebenkosten hängen vom Übergang Nutzen / Lasten ab und mindern deinen Verkaufsgewinn. Clever geplant, kannst du dein Objekt schon vekaufen, bevor du es bezahlt hast. " sqref="Q10" xr:uid="{00000000-0002-0000-1200-000015000000}"/>
    <dataValidation allowBlank="1" showInputMessage="1" showErrorMessage="1" promptTitle="Erhaltene Miete" prompt="Die erhaltene Miete kann je nach Dauer des Projektes stark variieren und deinen Verkaufsgewinn beeinflussen. " sqref="Q12" xr:uid="{00000000-0002-0000-1200-000016000000}"/>
    <dataValidation allowBlank="1" showInputMessage="1" promptTitle="Erwarteter Verkaufspreis" prompt="Der erwartete Verkaufpreis ist die Bemessungsgrundlage deiner Steuerberechnung. " sqref="Q24" xr:uid="{00000000-0002-0000-1200-000017000000}"/>
    <dataValidation allowBlank="1" showInputMessage="1" promptTitle="Steuern" prompt="Die Steuern sind auf den Gewinn deines Projektes an das Finanzamt zu zahlen. " sqref="Q19" xr:uid="{00000000-0002-0000-1200-000018000000}"/>
    <dataValidation allowBlank="1" showInputMessage="1" promptTitle="Renovierungskosten" prompt="Renovierungskosten sind bei vielen Fix &amp; Flip - Projekten der größte Ausgabenposten neben dem Kaufpreis. Dieser Wert wirkt sich zumeist bedeutend auf den zu versteuernen Gewinn aus. " sqref="Q30" xr:uid="{00000000-0002-0000-1200-00001A000000}"/>
    <dataValidation allowBlank="1" showErrorMessage="1" promptTitle="Eigenkapitalrendite" prompt="Hier findest du Informationen zur Eigenkapitalrendite deiner Immobilien-Investition." sqref="Q36 P36:P38 P42:P44 Q42" xr:uid="{00000000-0002-0000-1200-00001B000000}"/>
    <dataValidation type="decimal" operator="greaterThanOrEqual" allowBlank="1" showInputMessage="1" promptTitle="Gewinn nach Steuern zu EK" prompt="Hier wird das Eigenkapital ins Verhältnis zum Gewinn nach Steuern gesetzt. Diese Kennzahl zeigt dir wie lukrativ dein Eigenkapital eingesetzt wird. Die Kennzahl ist mit anderen Assetklassen nach Steuern zu vergleichen. " sqref="Q46" xr:uid="{00000000-0002-0000-1200-00001C000000}">
      <formula1>0</formula1>
    </dataValidation>
    <dataValidation allowBlank="1" showErrorMessage="1" promptTitle="Objekt und Investition" prompt="In diesem Bereich gibst du Daten zum Objekt und deinen Investitionen ein." sqref="B6:E6" xr:uid="{00000000-0002-0000-1200-00001D000000}"/>
    <dataValidation allowBlank="1" showErrorMessage="1" promptTitle="Bewirtschaftungskosten" prompt="In diesem Bereich erfasst du die Kostenstruktur der Immobilie." sqref="G6:H6" xr:uid="{00000000-0002-0000-1200-00001E000000}"/>
    <dataValidation allowBlank="1" showErrorMessage="1" promptTitle="Finanzierung" prompt="In diesem Bereich erfasst du deine Darlehen. Außerdem erhältst du wichtige Kennzahlen zu deiner Finanzierung." sqref="J6:K6" xr:uid="{00000000-0002-0000-1200-00001F000000}"/>
    <dataValidation allowBlank="1" showErrorMessage="1" promptTitle="Kennzahlen heute" prompt="In diesem Bereich findest du viele wichtige Kennzahlen, insbesondere auch deinen monatlichen Cashflow (Überschuss). Die Berechnungen erfolgen für das &quot;Jahr 1 nach dem Kauf&quot;." sqref="M6:N6 P6:Q6" xr:uid="{00000000-0002-0000-1200-000020000000}"/>
    <dataValidation type="date" showInputMessage="1" showErrorMessage="1" errorTitle="Bitte gib ein gültiges Datum ein" error="Bitte gib ein gültiges Datum zwischen dem 01.01.1900 und 31.12.2199 ein. Wenn du das Kaufdatum noch nicht kennst, gib einfach den 1. Januar des aktuellen Jahres ein, um den Tool alle Berechnungen zu ermöglichen." promptTitle="Kaufdatum" prompt="Hier gibst du das Kaufdatum ein. Dieses wird an vielen Stellen im Tool verwendet und bestimmt auch, mit welchem Jahr alle Zeitverläufe beginnen etc. Rechnerisch beginnen alle Darlehen, Wertentwicklungen usw. am 1. Januar des Jahres, das du hier eingibst." sqref="C10" xr:uid="{00000000-0002-0000-1200-000021000000}">
      <formula1>1</formula1>
      <formula2>109574</formula2>
    </dataValidation>
    <dataValidation allowBlank="1" showInputMessage="1" promptTitle="Kürzel" prompt="Hier kannst du bei Bedarf ein Kürzel eingeben, mit dem du dieses Objekt intern benennst._x000a__x000a_Zum Beispiel eine Kombination der ersten zwei Buchstaben von Stadt und Straße + Hausnummer." sqref="E10" xr:uid="{00000000-0002-0000-1200-000022000000}"/>
    <dataValidation allowBlank="1" showInputMessage="1" showErrorMessage="1" promptTitle="Tabelle entsperren" prompt="Alle Formeln + Diagramme sind zu deinem Schutz gegen versehentliche Veränderung geschützt. Alle Eingabefelder sind hellgrün formatiert._x000a__x000a_Um die Tabelle zu entsperren (jedes Blatt einzeln), verwende dieses Kennwort ohne Anführungszeichen: &quot;frei_editieren&quot;" sqref="M1 P1 R1" xr:uid="{00000000-0002-0000-1200-000023000000}"/>
    <dataValidation operator="greaterThanOrEqual" allowBlank="1" showInputMessage="1" errorTitle="Zinssatz" error="Bitte gib den Zinssatz in % pro Jahr ein, bspw. 1,30%. Der Wert darf nicht negativ sein." promptTitle="Dauer der Mieteinnahmen" prompt="Die Dauer der Mieteinnahmen (in Tagen) richtet sich nach der Projektdauer, die du rechts in der Spalte &quot;Dauer des Projekts&quot; eingeben kannst. " sqref="K10" xr:uid="{00000000-0002-0000-1200-000024000000}"/>
    <dataValidation type="decimal" operator="greaterThanOrEqual" allowBlank="1" showInputMessage="1" showErrorMessage="1" errorTitle="Kumulierte Tilgung" error="Bitte gib die anfängliche Tilgung in € ein, bspw. 500€. Der Wert darf nicht negativ sein." promptTitle="Kum. Tilgung bis Projektabschl. " prompt="Gebe hier die Tilgung des Darlehens II in € ein, die du bis zum Projektabschluss planst zu bezahlen. " sqref="H27" xr:uid="{00000000-0002-0000-1200-000025000000}">
      <formula1>0</formula1>
    </dataValidation>
    <dataValidation allowBlank="1" showErrorMessage="1" promptTitle="Darlehen" prompt="Dieses Darlehen legst du im roten Faden fest." sqref="G16:H16 J8:K8" xr:uid="{00000000-0002-0000-1200-000026000000}"/>
    <dataValidation allowBlank="1" showInputMessage="1" errorTitle="Persönlicher Grenzsteuersatz" error="Bitte den Grenzsteuersatz in % eingeben, bspw. 42%. Der Steuersatz muss zwischen 0% und 100% liegen." promptTitle="Vermarktungskosten" prompt="Vermarktunskosten reduzieren den zu versteuernden Gewinn. Erfahrene Profis setzen häufig auf eine professionelle Vermarktung (z.B. durch einen Makler) und erhöhen damit den Verkaufserlös. " sqref="Q31" xr:uid="{00000000-0002-0000-1200-000027000000}"/>
    <dataValidation allowBlank="1" showInputMessage="1" promptTitle="Garage" prompt="Hier kannst du die Anzahl der Garagen angeben." sqref="E12" xr:uid="{00000000-0002-0000-1200-000028000000}"/>
    <dataValidation allowBlank="1" showInputMessage="1" promptTitle="Renovierungskosten" prompt="Die Renovierungskosten sind meist ein großer Ausgabenbereich in der Projektplanung und mindern neben dem Kaufpreis den zu erwartenden Gewinn zumeist maßgeblich. " sqref="Q14" xr:uid="{00000000-0002-0000-1200-000029000000}"/>
    <dataValidation allowBlank="1" showInputMessage="1" promptTitle="Zinskosten" prompt="Die Zinskosten mindern den zu versteuernden Gewinn. Bei kurzfristigen Projekten haben die Zinskosten wenig Auswirkungen auf die Steuerlast. " sqref="Q26" xr:uid="{00000000-0002-0000-1200-00002A000000}"/>
    <dataValidation allowBlank="1" showInputMessage="1" showErrorMessage="1" promptTitle="Finanzierungskosten" prompt="Dies ist der Kapitaldienst, den du für dieses Darlehen absolut bis zum Projektabschluss leisten musst." sqref="H28 H21" xr:uid="{00000000-0002-0000-1200-00002E000000}"/>
    <dataValidation type="decimal" operator="greaterThanOrEqual" allowBlank="1" showInputMessage="1" showErrorMessage="1" errorTitle="Darlehenssumme" error="Bitte gib die Darlehenssumme in Euro als Zahl ein, bspw. 44000. Der Wert darf nicht negativ sein." promptTitle="Investment des Co-Investors" prompt="Du kannst hier einen festen Betrag für ein Darlehen von einem  Co-Investor eingeben._x000a__x000a_Format: Euro als Zahl, bspw. 44000." sqref="H31" xr:uid="{00000000-0002-0000-1200-000030000000}">
      <formula1>0</formula1>
    </dataValidation>
    <dataValidation allowBlank="1" showInputMessage="1" promptTitle="Vermarktungskosten" prompt="Die Vermarktungskosten können stark variieren und sind bei größeren Projekten (MFH mit mehreren Wohnungen) meist bedeutender als bei kleinen Objekten. " sqref="Q15" xr:uid="{00000000-0002-0000-1200-000031000000}"/>
    <dataValidation allowBlank="1" showErrorMessage="1" sqref="P23:Q23" xr:uid="{00000000-0002-0000-1200-000034000000}"/>
    <dataValidation allowBlank="1" showInputMessage="1" promptTitle="Steuern" prompt="Das ist der absolute Steuerbetrag, der an das Finanzamt zu zahlen ist. _x000d__x000d_Vorteil: Der Steuerstundungseffekt durch die Abgabe der Steuererklärung im darauffolgenden Jahr kann genutzt werden. " sqref="Q34" xr:uid="{00000000-0002-0000-1200-000035000000}"/>
    <dataValidation type="decimal" operator="greaterThanOrEqual" allowBlank="1" showInputMessage="1" errorTitle="Zinssatz" error="Bitte gib den Zinssatz in % pro Jahr ein, bspw. 1,30%. Der Wert darf nicht negativ sein." promptTitle="Gewinn vor Steuern zu EK" prompt="Hier wird das Eigenkapital ins Verhältnis zum Gewinn vor Steuern gesetzt. Diese Kennzahl zeigt dir wie lukrativ dein Eigenkapital eingesetzt wird. Die Kennzahl ist mit anderen Assetklassen zu vergleichen. " sqref="Q45" xr:uid="{00000000-0002-0000-1200-000036000000}">
      <formula1>0</formula1>
    </dataValidation>
    <dataValidation allowBlank="1" showInputMessage="1" sqref="G38" xr:uid="{00000000-0002-0000-1200-000037000000}"/>
    <dataValidation allowBlank="1" showInputMessage="1" showErrorMessage="1" promptTitle="Steuersatz" prompt="Wenn du dein Objekt privat oder als GbR verkaufst, ist hier dein persönlicher Grenzsteuersatz einzupflegen. Wenn du das Fix&amp;Flip-Objekt als GmbH verkaufst sind hier vereinfacht 30% anzugeben (Körperschaftssteuer und Gewerbesteuer) anzugeben. " sqref="P32" xr:uid="{00000000-0002-0000-1200-000039000000}"/>
    <dataValidation type="list" allowBlank="1" showInputMessage="1" promptTitle="Verkaufspreis" prompt="Wähle hier die Bewertungsgrundlage für deinen Verkaufspreis aus, die du der Ergebniskalkulation zugrunde legen möchtest. " sqref="N27" xr:uid="{00000000-0002-0000-1200-00003B000000}">
      <formula1>$N$24:$N$26</formula1>
    </dataValidation>
    <dataValidation allowBlank="1" showInputMessage="1" promptTitle="Schätzung Verkaufspreis (Fakt.)" prompt="Dieser Wert wird aus dem Einheiten-Planer übernommen. Der Faktor ist insbesondere für die Zielgruppe der Kapitalanleger wichtig. Der Faktor sagt aus, ob der Kaufpreis hoch oder niedrig bewertet ist. " sqref="N24" xr:uid="{00000000-0002-0000-1200-00003C000000}"/>
    <dataValidation allowBlank="1" showInputMessage="1" showErrorMessage="1" promptTitle="Bodenrichtwert" prompt="Der Bodenrichtwert dient als optionale Information, die keinen direkten Einfluss auf die Kalkulation hat. " sqref="B13:C13" xr:uid="{0C6E2577-C961-A64F-BCB5-F0241E1F80E3}"/>
    <dataValidation allowBlank="1" showInputMessage="1" showErrorMessage="1" promptTitle="1000stel Anteil (bei einer ETW)" prompt="Der 1000stel Anteil einer ETW in einer WEG dient als optionale Information, die keinen direkten Einfluss auf die Kalkulation besitzt. " sqref="B14:C14" xr:uid="{715C0E4A-2EAA-8845-BC72-1203434F7505}"/>
    <dataValidation allowBlank="1" showInputMessage="1" promptTitle="Gewinn vor Steuern" prompt="Der Gewinn vor Steuern gibt den Bruttogewinn nach einer eventuellen Auszahlung der Gewinnbeteiligung eines Co-Investors an. " sqref="Q18" xr:uid="{00000000-0002-0000-1200-000032000000}"/>
    <dataValidation allowBlank="1" showErrorMessage="1" promptTitle="Summe laufende Kosten" sqref="J20" xr:uid="{D5ADEF94-4F3C-AA4D-A4B9-A2839814F432}"/>
    <dataValidation allowBlank="1" showInputMessage="1" showErrorMessage="1" promptTitle="Laufende Kostenpositionen" prompt="Hier trägst Du alle laufenden Kostenarten der Immobilie ein, die bis zum Verkauf anfallen. Hier sind vor allem das Hausgeld, Strom, Warm- und Kaltwasser, Heizung etc. gemeint. _x000a_Hier sind keine Finanzierungskosten, Abschreibungen, etc. gemeint. " sqref="J14:J17" xr:uid="{E888ACE8-5622-D64A-A044-DF55DE326598}"/>
    <dataValidation allowBlank="1" showErrorMessage="1" promptTitle="Weitere Kostenpositionen" prompt=" " sqref="J18:J19" xr:uid="{89CF6804-25D4-4141-B069-7E5D163750F8}"/>
    <dataValidation allowBlank="1" showInputMessage="1" showErrorMessage="1" promptTitle="Weitere Kostenposition pro Monat" prompt="Hier kannst Du einen Risikopuffer für weitere laufende Kosten hinterlegen." sqref="K18" xr:uid="{CF3EE559-2F2B-224C-AD89-4CA0AADC87DD}"/>
    <dataValidation allowBlank="1" showInputMessage="1" showErrorMessage="1" promptTitle="Summe laufende Kosten pro Monat" prompt="Dieser Wert beziffert deine gesamten laufenden Kosten pro Monat" sqref="K19" xr:uid="{2B4D07DC-8133-8942-B23E-1D1915EE2662}"/>
    <dataValidation allowBlank="1" showInputMessage="1" showErrorMessage="1" promptTitle="Bewirtschaftungskosten pro Monat" prompt="Hier trägst Du alle Bewirtschaftungskosten der einzelnen Kostenpositionen ein. " sqref="K14:K17" xr:uid="{11D7933C-0F54-CA4B-B3C9-A67955B1101A}"/>
    <dataValidation type="decimal" operator="greaterThanOrEqual" allowBlank="1" showInputMessage="1" showErrorMessage="1" errorTitle="Zinssatz" error="Bitte gib den Zinssatz in % pro Jahr ein, bspw. 1,30%. Der Wert darf nicht negativ sein." promptTitle="Pauschalzins" prompt="Hier gibst du bei Bedarf einen einmaligen Zinssatz auf das Darlehen des Co-Investors ein. Sprich: Co-Investor gibt xx € und dafür erhält er einen einmaligen Pauschalzins. Der Pauschalzins, der Zinssatz und die Gewinnbeteiligung sind kombinierbar. " sqref="H35" xr:uid="{E19821F8-A772-FF42-A164-49149132CC81}">
      <formula1>0</formula1>
    </dataValidation>
    <dataValidation type="decimal" operator="greaterThanOrEqual" allowBlank="1" showInputMessage="1" showErrorMessage="1" errorTitle="Zinssatz" error="Bitte gib den Zinssatz in % pro Jahr ein, bspw. 1,30%. Der Wert darf nicht negativ sein." promptTitle="Finanzierungskosten Co-Investor" prompt="Dieser Wert beziffert die Kosten, die durch die Beteiligung eines Co-Investors entstehen. " sqref="H37" xr:uid="{36A089DD-D3CD-5E46-BAC9-F3E961152A25}">
      <formula1>0</formula1>
    </dataValidation>
    <dataValidation operator="greaterThanOrEqual" allowBlank="1" showInputMessage="1" errorTitle="Anfängliche Tilgung" error="Bitte gib die anfängliche Tilgung in % ein, bspw. 2,00%. Der Wert darf nicht negativ sein." promptTitle="Erhaltende Miete Gesamt" prompt="Hier wird die gesamte erhaltende Miete aus der Projektzeit (Kauf bis Verkauf) angezeigt. Dies bezieht sich auf die geplante Projektdauer. Bitte berücksichtige, dass die Miete auch abweichen kann, je nach dem, wann sie im Monat gezahlt wird. " sqref="K11" xr:uid="{1755842E-3E45-884C-BA56-FEFF2C34F124}"/>
    <dataValidation allowBlank="1" showInputMessage="1" promptTitle="Zinskosten" prompt="Die Zinskosten ergeben sich aus den benötigten Finanzierungen inkl. Co-Investment.  " sqref="Q11" xr:uid="{3F073EBE-B361-004C-B141-1810FA9FE0DE}"/>
    <dataValidation allowBlank="1" showInputMessage="1" promptTitle="Baujahr" prompt="Hier trägst Du das Baujahr ein. Diese Angabe dient der Information z.B. für Sanierungsarbeiten oder typische Probleme eines Baujahrs." sqref="E11" xr:uid="{73D53722-0E93-D241-900D-5317F9B15E20}"/>
    <dataValidation operator="greaterThan" showInputMessage="1" errorTitle="Wohnfläche" error="Bitte gib die Wohnfläche in m² als positive Zahl ein, bspw. 31." promptTitle="Stellplätze" prompt="Hier kannst du die Anzahl der Stellplätze eingeben. " sqref="C12" xr:uid="{72DC33D9-C3EA-E747-9231-91092809366F}"/>
    <dataValidation allowBlank="1" showInputMessage="1" showErrorMessage="1" promptTitle="Bodenrichtwert" prompt="Der Bodenrichtwert dient als ergänzende Information zur Ermittlung eines Verkaufspreises, wird aber nicht in der Kalkulation verwendet. " sqref="D13:E13" xr:uid="{94565547-866D-E348-9BD5-92734285E73B}"/>
    <dataValidation allowBlank="1" showInputMessage="1" showErrorMessage="1" promptTitle="1000stel Anteil (bei einer ETW)" prompt="Der 1000stel Anteil einer ETW dient dir als ergänzende Information, ob du die Mehrheit in einem MFH besitzt oder nicht. " sqref="D14:E14" xr:uid="{3221F5AF-DFFD-724D-B7B5-167C9D78D99C}"/>
    <dataValidation allowBlank="1" showInputMessage="1" showErrorMessage="1" promptTitle="Wohnfläche" prompt="Die Wohnfläche ist eine wichtige Kennzahl für die Ermittlung des Verkaufspreises aufgrund eines qm-Preises. _x000a_Das Cockpit erhält diese Daten aus dem Einheiten-Planer. " sqref="D17:E17" xr:uid="{0A696A1B-E17D-BB42-808C-F8BBE063E362}"/>
    <dataValidation allowBlank="1" showInputMessage="1" promptTitle="Gewerbefläche" prompt="Die Gewerbefläche ist eine wichtige Kennzahl für den Verkaufspreis aufgrund des qm-Preises. Das Cockpit erhält diese Daten aus dem Einheiten-Planer." sqref="E18 D18" xr:uid="{956F1117-4A66-5446-8C2C-AA4517FF38C0}"/>
    <dataValidation allowBlank="1" showInputMessage="1" showErrorMessage="1" promptTitle="Nutzfläche" prompt="Die Nutzfläche einer Immobilie kann Auswirkungen auf den Verkaufpreis haben. Das Cockpit zieht diese Information aus dem Einheiten-Planer. " sqref="D20:E20" xr:uid="{C8FD88AA-1CEB-AB46-B118-3B60FDE07C11}"/>
    <dataValidation allowBlank="1" showInputMessage="1" promptTitle="Gesamtfläche" prompt="Hier wird die Gesamtfläche inkl. Nutzfläche ausgewiesen. Die Unterteilung wird aufgrund einer z.T. unterschiedlichen Bepreisung der einzelnen Flächenarten vorgenommen. " sqref="D21:E21" xr:uid="{5FA8B396-8641-CF40-A4FC-75DE846BD87D}"/>
    <dataValidation allowBlank="1" showInputMessage="1" showErrorMessage="1" promptTitle="Grundstücksgröße" prompt="Die Grundstücksgröße spielt in begehrten Lagen eine größere Rolle. Sie wirkt sich aber nicht auf die Kalkulation aus. Sie dient der Information. " sqref="D22:E22" xr:uid="{19F1771D-993D-F944-81DC-EE275925F260}"/>
    <dataValidation allowBlank="1" showInputMessage="1" promptTitle="Kaufpreis" prompt="Hier trägst du den Kaufpreis ohne weitere Kosten und ohne Nebenkosten des Objektes ein. " sqref="D25:E25" xr:uid="{9D6F1C4E-749B-6E4E-A9CF-219CBCC95454}"/>
    <dataValidation allowBlank="1" showInputMessage="1" promptTitle="Kaufpreis pro qm" prompt="Der Kaufpreis pro qm gibt dir im Vergleich zu anderen Objekten an, ob du das Objekt günstig oder teuer eingekauft hast. " sqref="D26:E26" xr:uid="{04C8CE6E-183B-8A44-8D50-FA05CEB915E5}"/>
    <dataValidation allowBlank="1" showInputMessage="1" promptTitle="Makler" prompt="Hier gibst du die Maklerprovision (inkl. MwSt.) ein._x000a__x000a_Format: Maklerprovision in % des Kaufpreises, bspw. 3,57%." sqref="D27" xr:uid="{0816BEAA-C62C-6440-90A5-76EAF73B11FD}"/>
    <dataValidation allowBlank="1" showInputMessage="1" showErrorMessage="1" promptTitle="Notar" prompt="Hier gibst du die Notarkosten (inkl. MwSt.) ein. Eine übliche Annahme ist 1,50% des Kaufpreises._x000a__x000a_Format: Notarkosten in % des Kaufpreises, bspw. 1,50%." sqref="D28" xr:uid="{7EE50B81-7C38-1C46-A125-32F42E851E02}"/>
    <dataValidation type="decimal" operator="greaterThanOrEqual" allowBlank="1" showInputMessage="1" promptTitle="Grundbuch Amt" prompt="Hier gibst du die Kosten für das Grundbuch Amt ein. Eine übliche Annahme ist 0,50% des Kaufpreises (inkl. Eintragung einer Grundschuld)._x000a__x000a_Format: Kosten für das Grundbuch Amt in % des Kaufpreises, bspw. 0,50%." sqref="D29" xr:uid="{A4E1CCBC-4BFC-4043-9C64-825EAC0CEF15}">
      <formula1>0</formula1>
    </dataValidation>
    <dataValidation type="decimal" operator="greaterThanOrEqual" allowBlank="1" showInputMessage="1" showErrorMessage="1" promptTitle="Grunderwerbsteuer" prompt="Hier gibst du die Grunderwerbsteuer ein. Stand 07/2017 nach Bundesländern: _x000a__x000a_3,5%: BY, SN_x000a_4,5%: HH_x000a_5,0%: BW, HB, MV, NI, RP, ST_x000a_6,0%: BE, HE _x000a_6,5%: SH, NW, SL, BB, TH_x000a__x000a_Format: Grunderwerbsteuer in % des Kaufpreises, bspw. 6,50%." sqref="D30" xr:uid="{B4E6D44D-3256-7840-A34E-1B66C525EBDF}">
      <formula1>0</formula1>
    </dataValidation>
    <dataValidation type="decimal" operator="greaterThanOrEqual" allowBlank="1" showInputMessage="1" promptTitle="Sonstige Kosten" prompt="Hier gibst du sonstige Kaufnebenkosten ein. Bspw. für einen Bausachverständigen._x000a__x000a_Format: Sonstige Kaufnebenkosten in % des Kaufpreises, bspw. 1,00%." sqref="D31" xr:uid="{A678BDC3-CF9F-0447-8C07-A58ACA73C5CC}">
      <formula1>0</formula1>
    </dataValidation>
    <dataValidation allowBlank="1" showInputMessage="1" showErrorMessage="1" promptTitle="Gesamtinvestitionskosten" prompt="Hier werden deine Gesamtinvestitionskosten angezeigt. Dies ist die Summe aus Kaufpreis, Kaufnebenkosten und Renovierungskosten. " sqref="B37:E37" xr:uid="{8AFEB56A-8B9C-2A49-8059-A251B657FFE4}"/>
    <dataValidation allowBlank="1" showInputMessage="1" showErrorMessage="1" promptTitle="Renovierungs- &amp; Sanierungskosten" prompt="Hier werden die Renovierungskosten aus dem Sanierungsplaner angezeigt, die in die Gesamtinvestionskosten einberechnet werden. " sqref="B34:E34" xr:uid="{B1F4E338-4100-FC4D-97DC-0D643EDA03D6}"/>
    <dataValidation allowBlank="1" showInputMessage="1" promptTitle="Gewichteter Zinssatz" prompt="Dies ist der durchschnittliche Zinssatz, den du auf die Summe aller Darlehen bezahlst. Jedes Darlehen fließt bei der Berechnung im Verhältnis seiner Darlehenssumme zur Gesamtfinanzierung ein." sqref="H11" xr:uid="{8B8B3AB8-CDE1-9642-B585-4B255221C611}"/>
    <dataValidation operator="greaterThanOrEqual" allowBlank="1" showInputMessage="1" showErrorMessage="1" errorTitle="Darlehenssumme" error="Bitte gib die Darlehenssumme in Euro als Zahl ein, bspw. 44000. Der Wert darf nicht negativ sein." promptTitle="Darlehenssumme" prompt="Du kannst hier einen festen Betrag für dein Haupt-Darlehen eingeben._x000a__x000a_Format: Euro als Zahl, bspw. 44000." sqref="H17" xr:uid="{A1A955AB-7BE7-B240-B787-CBA89A7E1BC8}"/>
    <dataValidation type="decimal" operator="greaterThanOrEqual" allowBlank="1" showInputMessage="1" showErrorMessage="1" errorTitle="Kumulierte Tilgung" error="Bitte gib den Zinssatz in € pro Jahr ein, bspw. 500€. Der Wert darf nicht negativ sein." promptTitle="Kum. Tilgung bis Projektabschl." prompt="Gebe hier die Tilgung des Co-Investments in € ein, die du bis zum Projektabschluss planst zu bezahlen. " sqref="H34" xr:uid="{3958E496-0ABD-C245-856B-1D4B67D01400}">
      <formula1>0</formula1>
    </dataValidation>
    <dataValidation allowBlank="1" showInputMessage="1" promptTitle="Szenario LOW" prompt="Die Renovierungskosten für eine &quot;einfache&quot; Ausstattung entnimmst du dem Sanierungsplaner. " sqref="N12" xr:uid="{39F8F46A-C850-AC49-B7C3-BEAE0C058AF9}"/>
    <dataValidation allowBlank="1" showInputMessage="1" promptTitle="Szenario MEDIUM" prompt="Die Renovierungskosten für eine &quot;normale&quot; Ausstattung entnimmst du dem Sanierungsplaner. " sqref="N13" xr:uid="{53019D6C-A10E-3A40-82DF-1E6160DD288A}"/>
    <dataValidation allowBlank="1" showInputMessage="1" promptTitle="Szenario HIGH" prompt="Die Renovierungskosten für eine &quot;hochwertige&quot; Ausstattung entnimmst du dem Sanierungsplaner. " sqref="N14" xr:uid="{4F247C46-5805-6F4F-BF41-388C76BC8C76}"/>
    <dataValidation type="list" allowBlank="1" showInputMessage="1" promptTitle="Kostengrundlage Ergebnis" prompt="Wähle hier die Kostengrundlage für die Projektergebniskalkulation aus. Je niedriger die Renovierungskosten, desto größer der Gewinn. " sqref="N15" xr:uid="{0B3B75A7-F244-AA40-9808-85BCD72F23E7}">
      <formula1>$N$12:$N$14</formula1>
    </dataValidation>
    <dataValidation allowBlank="1" showInputMessage="1" promptTitle="Vertriebsprovisionen" prompt="Hier gibts du eventuelle Vertriebsprovisionen ein. " sqref="N18" xr:uid="{B65B1A35-BAFA-D840-A15A-07A1FD9C91D8}"/>
    <dataValidation allowBlank="1" showInputMessage="1" promptTitle="Marketingkosten" prompt="Gib hier Kosten ein, die für jegliche Marketingmaßnahmen für den Verkauf angefallen sind. " sqref="N19" xr:uid="{2D4CD636-6388-5448-A23D-311A1C35A795}"/>
    <dataValidation allowBlank="1" showInputMessage="1" promptTitle="Sonstige Kosten" prompt="Hier kannst du weitere Kostenpositionen, die für den direkten Verkauf relevant sind, eingeben. " sqref="N21" xr:uid="{CEC50A70-5118-5147-BF42-5355B001B0B0}"/>
    <dataValidation allowBlank="1" showInputMessage="1" promptTitle="Schätzung (qm)" prompt="Dieser Wert wird aus dem Einheiten-Planer übernommen. Der erwartete qm-Kaufpreis sagt aus, ob ein Objekt teuer oder günstig ist. Vergleiche diesen Wert mit Vergleichsobjekten in deiner Verkaufsregion. Der qm-Preis ist im Einheiten-Planer veränderbar. " sqref="N25" xr:uid="{81C5B6B7-6873-EE44-BDA6-045BB94A672D}"/>
    <dataValidation allowBlank="1" showInputMessage="1" promptTitle="Garagen &amp; Stellplätze" prompt="Gib hier aus Vergleichsobjekten deiner Region für deine Garagen- oder Stellplätze einen Gesamtpreis ein. Dieser wird zu dem erwarteten Verkaufspreis des Hauses oder der Wohnung addiert. " sqref="N28" xr:uid="{63E23786-BB48-E048-84FD-D949DDB52EB9}"/>
    <dataValidation allowBlank="1" showInputMessage="1" promptTitle="Gesamt Verkaufspreis" prompt="Hier wird der Gesamt-Verkaufpreis inkl. Garagen und Stellplätze ermittelt, der in die Ergebniskalkulation übernommen wird. " sqref="N29" xr:uid="{A50BE0EF-6981-CB49-AC8A-AFE58BF1C6E9}"/>
    <dataValidation allowBlank="1" showInputMessage="1" promptTitle="Laufende Kosten" prompt="Die laufenden Kosten sind bei kurzfristigen Fix &amp; Flip - Projekten eher unbedeutend, müssen aber in der Liquiditätsplanung mit einberechnet werden.  " sqref="Q13" xr:uid="{CC0475CA-E299-0145-9180-42C7342EB052}"/>
    <dataValidation allowBlank="1" showInputMessage="1" promptTitle="Gewinn vor Steuern &amp; Gewinnb." prompt="Der Gewinn vor Steuern und Gewinnbeteiligung gibt den Bruttogewinn vor einer eventuellen Auszahlung der Gewinnbeteiligung eines Co-Investors an. " sqref="Q16" xr:uid="{0B95BEC0-4C17-8E4C-B7CF-D25ADAF4E46A}"/>
    <dataValidation allowBlank="1" showInputMessage="1" promptTitle="Gewinnbeteiligung" prompt="Die Gewinnbeteiligung berechnet sich aus dem Prozentsatz, den du in der Finanzierungsspalte im Bereich Co-Investment angegeben hast. " sqref="Q17" xr:uid="{333D300E-1DE4-6F47-A7F6-7B53BDF1C5FC}"/>
    <dataValidation allowBlank="1" showInputMessage="1" promptTitle="Gewinn nach Steuern" prompt="Der Gewinn nach Steuern gibt den Nettogewinn nach Auszahlung eines Co-Investors an. Unsere Coaches empfehlen hier Zielwerte von &gt; als 25% der Gesamtinvestitionskosten. " sqref="Q20" xr:uid="{7CF31EC5-AA13-7B42-8774-906335484D62}"/>
    <dataValidation allowBlank="1" showInputMessage="1" promptTitle="Kaufpreis inkl. Nebenkosten" prompt="Der Kaufpreis und die Nebenkosten werden von der Bemessungsgrundlage abgezogen und mindern damit den zu versteuernden Gewinn. " sqref="Q25" xr:uid="{EB5E25AB-3843-EE49-8B4D-F1D8258DFE73}"/>
    <dataValidation allowBlank="1" showInputMessage="1" promptTitle="Gewinnbeteiligung" prompt="Die Gewinnbeteiligung eines Co-Investors mindert das zu versteuernde Ergebnis. " sqref="Q27" xr:uid="{05B3E474-EC19-7243-98A8-1EA0C59C7B98}"/>
    <dataValidation allowBlank="1" showInputMessage="1" promptTitle="Erhaltene Kaltmiete" prompt="Die erhaltene Kaltmiete erhöht den zu versteuernden Gewinn, wirkt sich jedoch positiv auf die Liquidität während der Projektphase aus. " sqref="Q28" xr:uid="{70CE8D2B-8F58-DA4F-A111-B8CE7633601B}"/>
    <dataValidation allowBlank="1" showInputMessage="1" promptTitle="Laufende Kosten" prompt="Die laufenden Kosten mindern wie bei einem Buy&amp;Hold-Objekt das zu versteuernde Ergebnis. " sqref="Q29" xr:uid="{8B37D2C5-105A-0A4B-8909-B465EF5DCB46}"/>
    <dataValidation allowBlank="1" showInputMessage="1" promptTitle="zu versteuernde Gewinn" prompt="Der zu versteuernde Gewinn ist die Bemessungsgrundlage für deine Steuerlast aus dem Fix &amp; Flip - Projekt. " sqref="Q32" xr:uid="{6F6D0815-E5E0-D342-BCF4-E96B631B797C}"/>
    <dataValidation allowBlank="1" showInputMessage="1" promptTitle="Steuersatz" prompt="Gebe hier deinen privaten Grenzsteuersatz ein, wenn du privat verkaufst. Wenn du als Unternehmen (z.B. innerhalb einer GmbH) agierst, kannst du hier ca. 30% eintragen. Wenn du innerhalb deiner vermögensverwaltenden GmbH verkaufst, kannst du ca. 15% angebe" sqref="Q33" xr:uid="{BCCC41A3-FCE4-0240-B734-B8AE718169BA}"/>
    <dataValidation type="decimal" operator="greaterThanOrEqual" allowBlank="1" showInputMessage="1" errorTitle="Zinssatz" error="Bitte gib den Zinssatz in % pro Jahr ein, bspw. 1,30%. Der Wert darf nicht negativ sein." promptTitle="Gewinn vor Steuern zu GIK" prompt="Hier werden die Gesamtinvestitionskosten ins Verhältnis zum Gewinn vor Steuern gesetzt. Diese Kennzahl zeigt dir, ob ein Projekt lukrativ ist oder nicht." sqref="Q39" xr:uid="{901AFB45-016B-2349-81CB-F34E1D3FCABB}">
      <formula1>0</formula1>
    </dataValidation>
    <dataValidation type="decimal" operator="greaterThanOrEqual" allowBlank="1" showInputMessage="1" showErrorMessage="1" promptTitle="Gewinn nach Steuern zu GIK" prompt="Hier werden die Gesamtinvestitionskosten ins Verhältnis zum Gewinn nach Steuern gesetzt. Diese Kennzahl zeigt dir, ob ein Projekt nach Abzug aller Kosten lukrativ ist oder nicht." sqref="Q40" xr:uid="{5536ADB2-F408-E742-8CA3-4119BA8033DA}">
      <formula1>0</formula1>
    </dataValidation>
    <dataValidation type="decimal" operator="greaterThanOrEqual" allowBlank="1" showInputMessage="1" showErrorMessage="1" promptTitle="Gewinn v. Steuern &amp; Beteiligung " prompt="Hier werden die Gesamtinvestitionskosten ins Verhältnis zum Gewinn vor Steuern &amp; Gewinnbeteiligung gesetzt. Diese Kennzahl zeigt dir, ob ein Projekt nach Abzug aller Kosten lukrativ ist oder nicht." sqref="Q37:Q38" xr:uid="{3FAB8BA5-2911-9640-A7C7-8C358714D7E8}">
      <formula1>0</formula1>
    </dataValidation>
    <dataValidation type="decimal" operator="greaterThanOrEqual" allowBlank="1" showInputMessage="1" showErrorMessage="1" promptTitle="Gewinn v. Steuern &amp; Beteilgung" prompt="Hier wird das Eigenkapital ins Verhältnis zum Gewinn vor Steuern &amp; Gewinnbeteiligung gesetzt. Diese Kennzahl zeigt dir, ob ein Projekt nach Abzug aller Kosten lukrativ ist oder nicht." sqref="Q43:Q44" xr:uid="{DBC88349-419B-5348-9897-116C48A1E133}">
      <formula1>0</formula1>
    </dataValidation>
    <dataValidation type="decimal" operator="greaterThanOrEqual" allowBlank="1" showInputMessage="1" errorTitle="Kum. Zinsen" error="Bitte gib den Zinssatz in % pro Jahr ein, bspw. 1,30%. Der Wert darf nicht negativ sein." promptTitle="Kum. Zinsen bis Projektabschluss" prompt="Das Tool berechnet dir hier die Zinskosten für diese Finanzierung bis zum Projektabschluss in €. " sqref="H19" xr:uid="{5CDE0FD5-4A18-F24B-8411-B2FAEA0BFAC4}">
      <formula1>0</formula1>
    </dataValidation>
    <dataValidation type="decimal" operator="greaterThanOrEqual" allowBlank="1" showInputMessage="1" showErrorMessage="1" errorTitle="Kumulierte Tilgung" error="Bitte gib die anfängliche Tilgung in € ein, bspw. 500€. Der Wert darf nicht negativ sein." promptTitle="Kum. Tilgung bis Projektabschl." prompt="Gebe hier die Tilgung des Darlehens I in € ein, die du bis zum Projektabschluss planst zu bezahlen. " sqref="H20" xr:uid="{E488FA43-9905-FE4F-9DBD-1062C141176F}">
      <formula1>0</formula1>
    </dataValidation>
    <dataValidation type="decimal" operator="greaterThanOrEqual" allowBlank="1" showInputMessage="1" showErrorMessage="1" errorTitle="Zinssatz" error="Bitte gib den Zinssatz in % pro Jahr ein, bspw. 1,30%. Der Wert darf nicht negativ sein." promptTitle="Kum. Zinsen bis Projektabschluss" prompt="Das Tool berechnet dir hier die Zinskosten für diese Finanzierung bis zum Projektabschluss in €. " sqref="H26" xr:uid="{3EDBC3C2-00AE-5C4F-A9B5-08E1709EEDE5}">
      <formula1>0</formula1>
    </dataValidation>
    <dataValidation type="decimal" operator="greaterThanOrEqual" allowBlank="1" showInputMessage="1" errorTitle="Zinssatz" error="Bitte gib den Zinssatz in % pro Jahr ein, bspw. 1,30%. Der Wert darf nicht negativ sein." promptTitle="Kum. Zinsen bis Projektabschluss" prompt="Das Tool berechnet dir hier die Zinskosten für das Co-Investment bis zum Projektabschluss in €. " sqref="H33" xr:uid="{F244D287-EC90-2541-93AB-8B68AAABAC12}">
      <formula1>0</formula1>
    </dataValidation>
    <dataValidation type="decimal" operator="greaterThanOrEqual" allowBlank="1" showInputMessage="1" errorTitle="Zinssatz" error="Bitte gib den Zinssatz in % pro Jahr ein, bspw. 1,30%. Der Wert darf nicht negativ sein." promptTitle="Pauschalzins absolut" prompt="Hier berechnet das Tool deinen absoluten Pauschalzins, den du an den Co-Investor zahlst. " sqref="H36" xr:uid="{44D2BFC8-04FD-CB40-9FD5-5FE54E86B030}">
      <formula1>0</formula1>
    </dataValidation>
    <dataValidation allowBlank="1" showInputMessage="1" showErrorMessage="1" promptTitle="Kum. Kosten bis Projektabschluss" prompt="Dieser Wert beziffert deine gesamten laufenden Kosten bis zum Projektabschluss in €. " sqref="K20" xr:uid="{B12448FF-E995-974C-B2DE-9DDD42CE6571}"/>
    <dataValidation allowBlank="1" showInputMessage="1" promptTitle="Gesamt Wohn-/Gewerbefläche" prompt="Die Gesamtfläche (Gewerbe &amp; Wohnen) ist eine wichtige Kennzahl für den Verkaufspreis aufgrund des qm-Preises. Das Cockpit erhält diese Daten aus dem Einheiten-Planer." sqref="D19:E19" xr:uid="{723ADD14-9441-8E48-A239-49CAE2BBEC57}"/>
    <dataValidation allowBlank="1" showInputMessage="1" promptTitle="Gesamtinvestitionskosten" prompt="Die GIK zeigen dir, was du für die Immobilie inkl. Nebenkosten und den Renovierungskosten investieren musst. " sqref="E38" xr:uid="{D4F8D79B-4868-E841-97B2-D8109C0E88E3}"/>
    <dataValidation allowBlank="1" showInputMessage="1" promptTitle="Renovierungs- &amp; Sanierungskosten" prompt="Hier werden die Kosten des Sanierungsplaners übernommen und zeigen dir den finanziellen Aufwand für die Aufbereitung der Immobilie an. " sqref="E35" xr:uid="{C5D3E807-5D37-9A42-B7FA-0509D6184764}"/>
    <dataValidation allowBlank="1" showInputMessage="1" promptTitle="Homestaging" prompt="Homestaging ist eine tolle Möglichkeit ein Verkaufsobjekt einladend herzurichten. Dadurch wirkt das Angebot attraktiver und es lässt sich ein höherer Preis erzielen. _x000a_Gib hier Kosten ein, die für das Homestaging angefallen sind. " sqref="N20" xr:uid="{4043BD30-E5D8-5841-99D9-68AB9F40B3F9}"/>
    <dataValidation allowBlank="1" showInputMessage="1" promptTitle="Eigene Schätzung" prompt="Gib hier einen eigenen Schätzpreis für die schnelle Ergebnis-Kalkulation ein. " sqref="N26" xr:uid="{5077D829-1262-6D4B-BBCC-2B3555BC95A5}"/>
  </dataValidations>
  <hyperlinks>
    <hyperlink ref="B47" location="Deckblatt!A1" display="Keine Gewähr für die Richtigkeit der Angaben. Dieses Tool ersetzt keine fundierte Rechts-, Steuer- oder Finanzberatung. Mehr Details hier." xr:uid="{00000000-0004-0000-1200-000000000000}"/>
    <hyperlink ref="C1:C3" location="'Roter Faden'!A1" display="Roter Faden" xr:uid="{00000000-0004-0000-1200-000001000000}"/>
    <hyperlink ref="G1" location="Bankgespräch!A1" display="Bankgespräch" xr:uid="{00000000-0004-0000-1200-000002000000}"/>
    <hyperlink ref="H1" location="Bankgespräch!A1" display="Bankgespräch!A1" xr:uid="{00000000-0004-0000-1200-000003000000}"/>
    <hyperlink ref="G2" location="Bankgespräch!A1" display="Bankgespräch!A1" xr:uid="{00000000-0004-0000-1200-000004000000}"/>
    <hyperlink ref="H2" location="Bankgespräch!A1" display="Bankgespräch!A1" xr:uid="{00000000-0004-0000-1200-000005000000}"/>
    <hyperlink ref="G3" location="Bankgespräch!A1" display="Bankgespräch!A1" xr:uid="{00000000-0004-0000-1200-000006000000}"/>
    <hyperlink ref="H3" location="Bankgespräch!A1" display="Bankgespräch!A1" xr:uid="{00000000-0004-0000-1200-000007000000}"/>
    <hyperlink ref="J1" location="Diagramme!A1" display="Diagramme" xr:uid="{00000000-0004-0000-1200-000008000000}"/>
    <hyperlink ref="K1" location="Diagramme!A1" display="Diagramme!A1" xr:uid="{00000000-0004-0000-1200-000009000000}"/>
    <hyperlink ref="J2" location="Diagramme!A1" display="Diagramme!A1" xr:uid="{00000000-0004-0000-1200-00000A000000}"/>
    <hyperlink ref="K2" location="Diagramme!A1" display="Diagramme!A1" xr:uid="{00000000-0004-0000-1200-00000B000000}"/>
    <hyperlink ref="J3" location="Diagramme!A1" display="Diagramme!A1" xr:uid="{00000000-0004-0000-1200-00000C000000}"/>
    <hyperlink ref="K3" location="Diagramme!A1" display="Diagramme!A1" xr:uid="{00000000-0004-0000-1200-00000D000000}"/>
    <hyperlink ref="J1:K3" location="Sanierungsplaner!A1" display="Sanierungsplaner" xr:uid="{E9C341E5-3C55-4540-B15F-FD6806661EB7}"/>
    <hyperlink ref="M1:N3" location="'Einheiten-Planer'!A1" display="Einheiten-Planer" xr:uid="{AA038F3D-F446-C242-875E-B70962BA7803}"/>
    <hyperlink ref="P1:Q3" location="Konfiguration!A1" display="Konfiguration" xr:uid="{A6793CA4-3FA6-8947-87F3-A7B7A7A2D780}"/>
  </hyperlinks>
  <pageMargins left="0.25" right="0.25" top="0.75" bottom="0.75" header="0.3" footer="0.3"/>
  <pageSetup paperSize="9" scale="95" fitToWidth="2" orientation="landscape" r:id="rId1"/>
  <drawing r:id="rId2"/>
  <extLst>
    <ext xmlns:x14="http://schemas.microsoft.com/office/spreadsheetml/2009/9/main" uri="{78C0D931-6437-407d-A8EE-F0AAD7539E65}">
      <x14:conditionalFormattings>
        <x14:conditionalFormatting xmlns:xm="http://schemas.microsoft.com/office/excel/2006/main">
          <x14:cfRule type="colorScale" priority="30" id="{00000000-000E-0000-0100-00001D000000}">
            <x14:colorScale>
              <x14:cfvo type="num">
                <xm:f>Konfiguration!$E$8</xm:f>
              </x14:cfvo>
              <x14:cfvo type="num">
                <xm:f>Konfiguration!$D$8</xm:f>
              </x14:cfvo>
              <x14:cfvo type="num">
                <xm:f>Konfiguration!$C$8</xm:f>
              </x14:cfvo>
              <x14:color rgb="FFF8696B"/>
              <x14:color rgb="FFFFEB84"/>
              <x14:color rgb="FF63BE7B"/>
            </x14:colorScale>
          </x14:cfRule>
          <xm:sqref>Q16</xm:sqref>
        </x14:conditionalFormatting>
        <x14:conditionalFormatting xmlns:xm="http://schemas.microsoft.com/office/excel/2006/main">
          <x14:cfRule type="colorScale" priority="5" id="{00000000-000E-0000-0100-000004000000}">
            <x14:colorScale>
              <x14:cfvo type="num">
                <xm:f>Konfiguration!$E$9</xm:f>
              </x14:cfvo>
              <x14:cfvo type="num">
                <xm:f>Konfiguration!$D$9</xm:f>
              </x14:cfvo>
              <x14:cfvo type="num">
                <xm:f>Konfiguration!$C$9</xm:f>
              </x14:cfvo>
              <x14:color rgb="FFF8696B"/>
              <x14:color rgb="FFFFEB84"/>
              <x14:color rgb="FF63BE7B"/>
            </x14:colorScale>
          </x14:cfRule>
          <xm:sqref>Q18</xm:sqref>
        </x14:conditionalFormatting>
        <x14:conditionalFormatting xmlns:xm="http://schemas.microsoft.com/office/excel/2006/main">
          <x14:cfRule type="colorScale" priority="6" id="{00000000-000E-0000-0100-000005000000}">
            <x14:colorScale>
              <x14:cfvo type="num">
                <xm:f>Konfiguration!$E$10</xm:f>
              </x14:cfvo>
              <x14:cfvo type="num">
                <xm:f>Konfiguration!$D$10</xm:f>
              </x14:cfvo>
              <x14:cfvo type="num">
                <xm:f>Konfiguration!$C$10</xm:f>
              </x14:cfvo>
              <x14:color rgb="FFF8696B"/>
              <x14:color rgb="FFFFEB84"/>
              <x14:color rgb="FF63BE7B"/>
            </x14:colorScale>
          </x14:cfRule>
          <xm:sqref>Q20</xm:sqref>
        </x14:conditionalFormatting>
        <x14:conditionalFormatting xmlns:xm="http://schemas.microsoft.com/office/excel/2006/main">
          <x14:cfRule type="colorScale" priority="3" id="{00000000-000E-0000-0100-000002000000}">
            <x14:colorScale>
              <x14:cfvo type="num">
                <xm:f>Konfiguration!$E$11</xm:f>
              </x14:cfvo>
              <x14:cfvo type="num">
                <xm:f>Konfiguration!$D$11</xm:f>
              </x14:cfvo>
              <x14:cfvo type="num">
                <xm:f>Konfiguration!$C$11</xm:f>
              </x14:cfvo>
              <x14:color rgb="FFF8696B"/>
              <x14:color rgb="FFFFEB84"/>
              <x14:color rgb="FF63BE7B"/>
            </x14:colorScale>
          </x14:cfRule>
          <xm:sqref>Q37</xm:sqref>
        </x14:conditionalFormatting>
        <x14:conditionalFormatting xmlns:xm="http://schemas.microsoft.com/office/excel/2006/main">
          <x14:cfRule type="colorScale" priority="20" id="{BAFA2B6E-B877-7A45-8D36-7043A02EFE55}">
            <x14:colorScale>
              <x14:cfvo type="num">
                <xm:f>Konfiguration!$E$12</xm:f>
              </x14:cfvo>
              <x14:cfvo type="num">
                <xm:f>Konfiguration!$D$12</xm:f>
              </x14:cfvo>
              <x14:cfvo type="num">
                <xm:f>Konfiguration!$C$12</xm:f>
              </x14:cfvo>
              <x14:color rgb="FFF8696B"/>
              <x14:color rgb="FFFFEB84"/>
              <x14:color rgb="FF63BE7B"/>
            </x14:colorScale>
          </x14:cfRule>
          <xm:sqref>Q39</xm:sqref>
        </x14:conditionalFormatting>
        <x14:conditionalFormatting xmlns:xm="http://schemas.microsoft.com/office/excel/2006/main">
          <x14:cfRule type="colorScale" priority="18" id="{E28F4BF0-3D30-EC4D-986C-76B955474FD7}">
            <x14:colorScale>
              <x14:cfvo type="num">
                <xm:f>Konfiguration!$E$13</xm:f>
              </x14:cfvo>
              <x14:cfvo type="num">
                <xm:f>Konfiguration!$D$13</xm:f>
              </x14:cfvo>
              <x14:cfvo type="num">
                <xm:f>Konfiguration!$C$13</xm:f>
              </x14:cfvo>
              <x14:color rgb="FFF86964"/>
              <x14:color rgb="FFFFEB84"/>
              <x14:color rgb="FF63BE7B"/>
            </x14:colorScale>
          </x14:cfRule>
          <xm:sqref>Q40</xm:sqref>
        </x14:conditionalFormatting>
        <x14:conditionalFormatting xmlns:xm="http://schemas.microsoft.com/office/excel/2006/main">
          <x14:cfRule type="colorScale" priority="2" id="{00000000-000E-0000-0100-000001000000}">
            <x14:colorScale>
              <x14:cfvo type="num">
                <xm:f>Konfiguration!$E$14</xm:f>
              </x14:cfvo>
              <x14:cfvo type="num">
                <xm:f>Konfiguration!$D$14</xm:f>
              </x14:cfvo>
              <x14:cfvo type="num">
                <xm:f>Konfiguration!$C$14</xm:f>
              </x14:cfvo>
              <x14:color rgb="FFF8696B"/>
              <x14:color rgb="FFFFEB84"/>
              <x14:color rgb="FF63BE7B"/>
            </x14:colorScale>
          </x14:cfRule>
          <xm:sqref>Q43:Q44</xm:sqref>
        </x14:conditionalFormatting>
        <x14:conditionalFormatting xmlns:xm="http://schemas.microsoft.com/office/excel/2006/main">
          <x14:cfRule type="colorScale" priority="15" id="{F2C723C3-A909-D042-80B3-654AC838DA19}">
            <x14:colorScale>
              <x14:cfvo type="num">
                <xm:f>Konfiguration!$E$15</xm:f>
              </x14:cfvo>
              <x14:cfvo type="num">
                <xm:f>Konfiguration!$D$15</xm:f>
              </x14:cfvo>
              <x14:cfvo type="num">
                <xm:f>Konfiguration!$C$15</xm:f>
              </x14:cfvo>
              <x14:color rgb="FFF8696B"/>
              <x14:color rgb="FFFFEB84"/>
              <x14:color rgb="FF63BE7B"/>
            </x14:colorScale>
          </x14:cfRule>
          <xm:sqref>Q45</xm:sqref>
        </x14:conditionalFormatting>
        <x14:conditionalFormatting xmlns:xm="http://schemas.microsoft.com/office/excel/2006/main">
          <x14:cfRule type="colorScale" priority="14" id="{B55B39E9-E22B-054D-824D-7CBB5BE40973}">
            <x14:colorScale>
              <x14:cfvo type="num">
                <xm:f>Konfiguration!$E$16</xm:f>
              </x14:cfvo>
              <x14:cfvo type="num">
                <xm:f>Konfiguration!$D$16</xm:f>
              </x14:cfvo>
              <x14:cfvo type="num">
                <xm:f>Konfiguration!$C$16</xm:f>
              </x14:cfvo>
              <x14:color rgb="FFF86964"/>
              <x14:color rgb="FFFFEB84"/>
              <x14:color rgb="FF63BE7B"/>
            </x14:colorScale>
          </x14:cfRule>
          <xm:sqref>Q46</xm:sqref>
        </x14:conditionalFormatting>
      </x14:conditionalFormattings>
    </ex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
    <tabColor theme="3"/>
    <pageSetUpPr fitToPage="1"/>
  </sheetPr>
  <dimension ref="A1:X58"/>
  <sheetViews>
    <sheetView showGridLines="0" showRowColHeaders="0" zoomScaleNormal="100" workbookViewId="0">
      <pane ySplit="4" topLeftCell="A5" activePane="bottomLeft" state="frozen"/>
      <selection pane="bottomLeft" activeCell="D35" sqref="D35"/>
    </sheetView>
  </sheetViews>
  <sheetFormatPr baseColWidth="10" defaultColWidth="11.5" defaultRowHeight="15"/>
  <cols>
    <col min="1" max="1" width="3.33203125" style="3" customWidth="1"/>
    <col min="2" max="2" width="3.1640625" style="3" customWidth="1"/>
    <col min="3" max="3" width="29.33203125" style="3" customWidth="1"/>
    <col min="4" max="4" width="11.5" style="3" customWidth="1"/>
    <col min="5" max="5" width="10" style="3" customWidth="1"/>
    <col min="6" max="6" width="18.83203125" style="3" customWidth="1"/>
    <col min="7" max="7" width="11.5" style="3" customWidth="1"/>
    <col min="8" max="8" width="10" style="3" customWidth="1"/>
    <col min="9" max="9" width="30.6640625" style="3" customWidth="1"/>
    <col min="10" max="10" width="11.5" style="3" customWidth="1"/>
    <col min="11" max="11" width="3.1640625" style="3" customWidth="1"/>
    <col min="12" max="12" width="3" style="3" customWidth="1"/>
    <col min="13" max="16384" width="11.5" style="3"/>
  </cols>
  <sheetData>
    <row r="1" spans="1:24" s="19" customFormat="1" ht="12.75" customHeight="1">
      <c r="C1" s="412" t="s">
        <v>40</v>
      </c>
      <c r="D1" s="412"/>
      <c r="E1" s="411" t="s">
        <v>39</v>
      </c>
      <c r="F1" s="411"/>
      <c r="G1" s="411"/>
      <c r="H1" s="411"/>
      <c r="I1" s="386"/>
      <c r="J1" s="48"/>
      <c r="O1" s="32"/>
      <c r="S1" s="386"/>
      <c r="T1" s="326"/>
    </row>
    <row r="2" spans="1:24" s="19" customFormat="1" ht="15" customHeight="1">
      <c r="C2" s="412"/>
      <c r="D2" s="412"/>
      <c r="E2" s="411"/>
      <c r="F2" s="411"/>
      <c r="G2" s="411"/>
      <c r="H2" s="411"/>
      <c r="I2" s="386"/>
      <c r="J2" s="41"/>
      <c r="O2" s="32"/>
      <c r="S2" s="386"/>
      <c r="T2" s="326"/>
    </row>
    <row r="3" spans="1:24" s="19" customFormat="1" ht="12.75" customHeight="1">
      <c r="C3" s="412"/>
      <c r="D3" s="412"/>
      <c r="E3" s="411"/>
      <c r="F3" s="411"/>
      <c r="G3" s="411"/>
      <c r="H3" s="411"/>
      <c r="I3" s="386"/>
      <c r="J3" s="41"/>
      <c r="O3" s="32"/>
      <c r="S3" s="386"/>
      <c r="T3" s="326"/>
    </row>
    <row r="4" spans="1:24" ht="18.75" customHeight="1">
      <c r="L4" s="2"/>
      <c r="M4" s="2"/>
      <c r="N4" s="2"/>
      <c r="O4" s="2"/>
    </row>
    <row r="5" spans="1:24" customFormat="1" ht="8.25" customHeight="1" thickBot="1">
      <c r="A5" s="3"/>
      <c r="B5" s="3"/>
      <c r="C5" s="3"/>
      <c r="D5" s="3"/>
      <c r="E5" s="3"/>
      <c r="F5" s="3"/>
      <c r="G5" s="3"/>
      <c r="H5" s="3"/>
      <c r="I5" s="3"/>
      <c r="J5" s="3"/>
      <c r="K5" s="3"/>
      <c r="L5" s="2"/>
      <c r="M5" s="2"/>
      <c r="N5" s="2"/>
      <c r="O5" s="2"/>
      <c r="P5" s="3"/>
      <c r="Q5" s="3"/>
      <c r="R5" s="3"/>
      <c r="S5" s="3"/>
      <c r="T5" s="3"/>
      <c r="U5" s="3"/>
      <c r="V5" s="3"/>
      <c r="W5" s="3"/>
      <c r="X5" s="3"/>
    </row>
    <row r="6" spans="1:24" ht="26.25" customHeight="1" thickBot="1">
      <c r="B6" s="407" t="s">
        <v>30</v>
      </c>
      <c r="C6" s="408"/>
      <c r="D6" s="408"/>
      <c r="E6" s="408"/>
      <c r="F6" s="408"/>
      <c r="G6" s="408"/>
      <c r="H6" s="408"/>
      <c r="I6" s="408"/>
      <c r="J6" s="408"/>
      <c r="K6" s="409"/>
      <c r="N6" s="7" t="s">
        <v>36</v>
      </c>
    </row>
    <row r="7" spans="1:24" ht="15" customHeight="1">
      <c r="B7" s="33"/>
      <c r="C7" s="34"/>
      <c r="D7" s="34"/>
      <c r="E7" s="34"/>
      <c r="F7" s="34"/>
      <c r="G7" s="34"/>
      <c r="H7" s="34"/>
      <c r="I7" s="34"/>
      <c r="J7" s="34"/>
      <c r="K7" s="35"/>
      <c r="O7" s="8"/>
      <c r="P7" s="8"/>
    </row>
    <row r="8" spans="1:24" ht="17.25" customHeight="1">
      <c r="B8" s="36"/>
      <c r="C8" s="5" t="str">
        <f>Cockpit!C9</f>
        <v>Musterstr. 64 58093 Musterstadt</v>
      </c>
      <c r="D8"/>
      <c r="E8"/>
      <c r="F8"/>
      <c r="G8" s="1"/>
      <c r="H8" s="1"/>
      <c r="I8" s="401">
        <f>Cockpit!C10</f>
        <v>43831</v>
      </c>
      <c r="J8" s="401"/>
      <c r="K8" s="42"/>
      <c r="L8" s="4"/>
      <c r="M8" s="4"/>
      <c r="N8" s="410" t="s">
        <v>42</v>
      </c>
      <c r="O8" s="410"/>
      <c r="P8" s="410"/>
      <c r="Q8" s="410"/>
    </row>
    <row r="9" spans="1:24" ht="15" customHeight="1">
      <c r="B9" s="36"/>
      <c r="C9" s="5"/>
      <c r="D9"/>
      <c r="E9"/>
      <c r="F9"/>
      <c r="G9" s="1"/>
      <c r="H9" s="1"/>
      <c r="I9" s="208"/>
      <c r="J9" s="208"/>
      <c r="K9" s="42"/>
      <c r="N9" s="410"/>
      <c r="O9" s="410"/>
      <c r="P9" s="410"/>
      <c r="Q9" s="410"/>
    </row>
    <row r="10" spans="1:24" ht="15.75" customHeight="1">
      <c r="B10" s="36"/>
      <c r="C10" s="5"/>
      <c r="D10"/>
      <c r="E10"/>
      <c r="F10"/>
      <c r="G10" s="1"/>
      <c r="H10" s="1"/>
      <c r="I10" s="208"/>
      <c r="J10" s="208"/>
      <c r="K10" s="42"/>
      <c r="N10" s="410"/>
      <c r="O10" s="410"/>
      <c r="P10" s="410"/>
      <c r="Q10" s="410"/>
    </row>
    <row r="11" spans="1:24" ht="15.75" customHeight="1">
      <c r="B11" s="36"/>
      <c r="C11" s="402" t="s">
        <v>203</v>
      </c>
      <c r="D11" s="402"/>
      <c r="E11" s="402"/>
      <c r="F11" s="227"/>
      <c r="G11" s="402" t="s">
        <v>199</v>
      </c>
      <c r="H11" s="402"/>
      <c r="I11" s="402"/>
      <c r="J11" s="402"/>
      <c r="K11" s="37"/>
      <c r="N11" s="410"/>
      <c r="O11" s="410"/>
      <c r="P11" s="410"/>
      <c r="Q11" s="410"/>
    </row>
    <row r="12" spans="1:24" ht="15.75" customHeight="1">
      <c r="B12" s="36"/>
      <c r="C12"/>
      <c r="D12"/>
      <c r="E12"/>
      <c r="F12"/>
      <c r="G12"/>
      <c r="H12"/>
      <c r="I12"/>
      <c r="J12"/>
      <c r="K12" s="43"/>
      <c r="N12" s="410"/>
      <c r="O12" s="410"/>
      <c r="P12" s="410"/>
      <c r="Q12" s="410"/>
    </row>
    <row r="13" spans="1:24" ht="15.75" customHeight="1">
      <c r="B13" s="36"/>
      <c r="C13"/>
      <c r="D13"/>
      <c r="E13"/>
      <c r="F13"/>
      <c r="G13"/>
      <c r="H13"/>
      <c r="I13"/>
      <c r="J13"/>
      <c r="K13" s="43"/>
      <c r="N13" s="410"/>
      <c r="O13" s="410"/>
      <c r="P13" s="410"/>
      <c r="Q13" s="410"/>
    </row>
    <row r="14" spans="1:24" ht="15.75" customHeight="1">
      <c r="B14" s="36"/>
      <c r="C14"/>
      <c r="D14"/>
      <c r="E14"/>
      <c r="F14"/>
      <c r="G14"/>
      <c r="H14"/>
      <c r="I14"/>
      <c r="J14"/>
      <c r="K14" s="43"/>
      <c r="N14" s="410"/>
      <c r="O14" s="410"/>
      <c r="P14" s="410"/>
      <c r="Q14" s="410"/>
    </row>
    <row r="15" spans="1:24" ht="15.75" customHeight="1">
      <c r="B15" s="36"/>
      <c r="C15"/>
      <c r="D15"/>
      <c r="E15"/>
      <c r="F15"/>
      <c r="G15"/>
      <c r="H15"/>
      <c r="I15"/>
      <c r="J15"/>
      <c r="K15" s="43"/>
      <c r="N15" s="410"/>
      <c r="O15" s="410"/>
      <c r="P15" s="410"/>
      <c r="Q15" s="410"/>
    </row>
    <row r="16" spans="1:24" ht="15.75" customHeight="1">
      <c r="B16" s="36"/>
      <c r="C16"/>
      <c r="D16"/>
      <c r="E16"/>
      <c r="F16"/>
      <c r="G16"/>
      <c r="H16"/>
      <c r="I16"/>
      <c r="J16"/>
      <c r="K16" s="43"/>
      <c r="N16" s="410"/>
      <c r="O16" s="410"/>
      <c r="P16" s="410"/>
      <c r="Q16" s="410"/>
    </row>
    <row r="17" spans="2:17" ht="15.75" customHeight="1">
      <c r="B17" s="36"/>
      <c r="C17"/>
      <c r="D17"/>
      <c r="E17"/>
      <c r="F17"/>
      <c r="G17"/>
      <c r="H17"/>
      <c r="I17"/>
      <c r="J17"/>
      <c r="K17" s="43"/>
      <c r="N17" s="410"/>
      <c r="O17" s="410"/>
      <c r="P17" s="410"/>
      <c r="Q17" s="410"/>
    </row>
    <row r="18" spans="2:17" ht="15.75" customHeight="1">
      <c r="B18" s="36"/>
      <c r="C18"/>
      <c r="D18"/>
      <c r="E18"/>
      <c r="F18"/>
      <c r="G18"/>
      <c r="H18"/>
      <c r="I18"/>
      <c r="J18"/>
      <c r="K18" s="43"/>
    </row>
    <row r="19" spans="2:17" ht="15.75" customHeight="1">
      <c r="B19" s="36"/>
      <c r="C19"/>
      <c r="D19"/>
      <c r="E19"/>
      <c r="F19"/>
      <c r="G19"/>
      <c r="H19"/>
      <c r="I19"/>
      <c r="J19"/>
      <c r="K19" s="43"/>
    </row>
    <row r="20" spans="2:17" ht="15.75" customHeight="1">
      <c r="B20" s="36"/>
      <c r="C20"/>
      <c r="D20"/>
      <c r="E20"/>
      <c r="F20"/>
      <c r="G20"/>
      <c r="H20"/>
      <c r="I20"/>
      <c r="J20"/>
      <c r="K20" s="43"/>
    </row>
    <row r="21" spans="2:17" ht="15.75" customHeight="1">
      <c r="B21" s="36"/>
      <c r="C21"/>
      <c r="D21"/>
      <c r="E21"/>
      <c r="F21"/>
      <c r="G21"/>
      <c r="H21"/>
      <c r="I21"/>
      <c r="J21"/>
      <c r="K21" s="43"/>
    </row>
    <row r="22" spans="2:17" ht="15.75" customHeight="1">
      <c r="B22" s="36"/>
      <c r="C22"/>
      <c r="D22"/>
      <c r="E22"/>
      <c r="F22"/>
      <c r="G22"/>
      <c r="H22"/>
      <c r="I22"/>
      <c r="J22"/>
      <c r="K22" s="43"/>
    </row>
    <row r="23" spans="2:17" ht="15.75" customHeight="1">
      <c r="B23" s="36"/>
      <c r="C23"/>
      <c r="D23"/>
      <c r="E23"/>
      <c r="F23"/>
      <c r="G23"/>
      <c r="H23"/>
      <c r="I23"/>
      <c r="J23"/>
      <c r="K23" s="43"/>
    </row>
    <row r="24" spans="2:17" ht="15.75" customHeight="1">
      <c r="B24" s="36"/>
      <c r="C24"/>
      <c r="D24"/>
      <c r="E24"/>
      <c r="F24"/>
      <c r="G24"/>
      <c r="H24"/>
      <c r="I24"/>
      <c r="J24"/>
      <c r="K24" s="43"/>
    </row>
    <row r="25" spans="2:17">
      <c r="B25" s="66"/>
      <c r="C25" s="67"/>
      <c r="D25" s="67"/>
      <c r="E25" s="67"/>
      <c r="F25" s="67"/>
      <c r="G25" s="67"/>
      <c r="H25" s="67"/>
      <c r="I25" s="67"/>
      <c r="J25" s="67"/>
      <c r="K25" s="68"/>
    </row>
    <row r="26" spans="2:17" ht="14.25" customHeight="1" thickBot="1">
      <c r="B26" s="36"/>
      <c r="C26"/>
      <c r="D26"/>
      <c r="E26"/>
      <c r="F26"/>
      <c r="G26"/>
      <c r="H26"/>
      <c r="I26"/>
      <c r="J26"/>
      <c r="K26" s="43"/>
    </row>
    <row r="27" spans="2:17" ht="17" customHeight="1" thickBot="1">
      <c r="B27" s="36"/>
      <c r="C27" s="380" t="s">
        <v>0</v>
      </c>
      <c r="D27" s="381"/>
      <c r="E27"/>
      <c r="F27" s="380" t="s">
        <v>11</v>
      </c>
      <c r="G27" s="381"/>
      <c r="H27"/>
      <c r="I27" s="380" t="s">
        <v>25</v>
      </c>
      <c r="J27" s="381"/>
      <c r="K27" s="37"/>
    </row>
    <row r="28" spans="2:17" ht="16" thickBot="1">
      <c r="B28" s="44"/>
      <c r="C28" s="6"/>
      <c r="D28" s="6"/>
      <c r="E28" s="6"/>
      <c r="F28" s="6"/>
      <c r="G28" s="6"/>
      <c r="H28" s="6"/>
      <c r="I28" s="6"/>
      <c r="J28" s="6"/>
      <c r="K28" s="45"/>
    </row>
    <row r="29" spans="2:17" ht="16" thickBot="1">
      <c r="B29" s="44"/>
      <c r="C29" s="399" t="s">
        <v>27</v>
      </c>
      <c r="D29" s="400"/>
      <c r="E29" s="6"/>
      <c r="F29" s="399" t="s">
        <v>37</v>
      </c>
      <c r="G29" s="400"/>
      <c r="H29" s="6"/>
      <c r="I29" s="405" t="s">
        <v>200</v>
      </c>
      <c r="J29" s="406"/>
      <c r="K29" s="45"/>
    </row>
    <row r="30" spans="2:17">
      <c r="B30" s="44"/>
      <c r="C30" s="49" t="s">
        <v>139</v>
      </c>
      <c r="D30" s="50">
        <f>Cockpit!D21</f>
        <v>240</v>
      </c>
      <c r="E30" s="6"/>
      <c r="F30" s="49" t="s">
        <v>6</v>
      </c>
      <c r="G30" s="53">
        <f>Cockpit!H17</f>
        <v>50000</v>
      </c>
      <c r="H30" s="6"/>
      <c r="I30" s="49" t="s">
        <v>79</v>
      </c>
      <c r="J30" s="92">
        <f>Cockpit!Q9</f>
        <v>625320</v>
      </c>
      <c r="K30" s="45"/>
    </row>
    <row r="31" spans="2:17" ht="16" thickBot="1">
      <c r="B31" s="44"/>
      <c r="C31" s="51" t="s">
        <v>10</v>
      </c>
      <c r="D31" s="84">
        <f>'Einheiten-Planer'!S17</f>
        <v>1667</v>
      </c>
      <c r="E31" s="6"/>
      <c r="F31" s="51" t="s">
        <v>26</v>
      </c>
      <c r="G31" s="56">
        <f>Cockpit!H18</f>
        <v>1.49E-2</v>
      </c>
      <c r="H31" s="6"/>
      <c r="I31" s="223" t="s">
        <v>81</v>
      </c>
      <c r="J31" s="222">
        <f>Cockpit!Q10</f>
        <v>449600</v>
      </c>
      <c r="K31" s="45"/>
    </row>
    <row r="32" spans="2:17" ht="16" thickBot="1">
      <c r="B32" s="44"/>
      <c r="C32" s="6"/>
      <c r="D32" s="6"/>
      <c r="E32" s="6"/>
      <c r="F32" s="6"/>
      <c r="G32" s="6"/>
      <c r="H32" s="6"/>
      <c r="I32" s="223" t="s">
        <v>193</v>
      </c>
      <c r="J32" s="222">
        <f>Cockpit!Q11</f>
        <v>5394</v>
      </c>
      <c r="K32" s="45"/>
    </row>
    <row r="33" spans="2:13" ht="16" thickBot="1">
      <c r="B33" s="44"/>
      <c r="C33" s="403" t="s">
        <v>28</v>
      </c>
      <c r="D33" s="404"/>
      <c r="E33" s="6"/>
      <c r="F33" s="399" t="s">
        <v>91</v>
      </c>
      <c r="G33" s="400"/>
      <c r="H33" s="6"/>
      <c r="I33" s="223" t="s">
        <v>201</v>
      </c>
      <c r="J33" s="222">
        <f>Cockpit!Q12</f>
        <v>4734</v>
      </c>
      <c r="K33" s="45"/>
    </row>
    <row r="34" spans="2:13">
      <c r="B34" s="44"/>
      <c r="C34" s="49" t="s">
        <v>1</v>
      </c>
      <c r="D34" s="53">
        <f>Cockpit!D25</f>
        <v>400000</v>
      </c>
      <c r="E34" s="6"/>
      <c r="F34" s="49" t="s">
        <v>6</v>
      </c>
      <c r="G34" s="53">
        <f>Cockpit!H9-Cockpit!H17</f>
        <v>200900</v>
      </c>
      <c r="H34" s="6"/>
      <c r="I34" s="93" t="s">
        <v>194</v>
      </c>
      <c r="J34" s="94">
        <f>Cockpit!Q13</f>
        <v>1290</v>
      </c>
      <c r="K34" s="45"/>
    </row>
    <row r="35" spans="2:13" ht="16" thickBot="1">
      <c r="B35" s="44"/>
      <c r="C35" s="46" t="s">
        <v>2</v>
      </c>
      <c r="D35" s="54">
        <f>Cockpit!E32-Cockpit!D25</f>
        <v>49600</v>
      </c>
      <c r="E35" s="6"/>
      <c r="F35" s="51" t="s">
        <v>26</v>
      </c>
      <c r="G35" s="83">
        <f>((Cockpit!H25*Cockpit!H25+Cockpit!H31*Cockpit!H32)/Cockpit!H9)</f>
        <v>1.95E-2</v>
      </c>
      <c r="H35" s="6"/>
      <c r="I35" s="228" t="s">
        <v>80</v>
      </c>
      <c r="J35" s="229">
        <f>Cockpit!Q14</f>
        <v>6765</v>
      </c>
      <c r="K35" s="45"/>
    </row>
    <row r="36" spans="2:13" ht="16" thickBot="1">
      <c r="B36" s="44"/>
      <c r="C36" s="47" t="s">
        <v>24</v>
      </c>
      <c r="D36" s="55">
        <f>Cockpit!Q14</f>
        <v>6765</v>
      </c>
      <c r="E36" s="6"/>
      <c r="F36" s="6"/>
      <c r="G36" s="6"/>
      <c r="H36" s="6"/>
      <c r="I36" s="232" t="s">
        <v>158</v>
      </c>
      <c r="J36" s="233">
        <f>Cockpit!Q15</f>
        <v>23000</v>
      </c>
      <c r="K36" s="45"/>
    </row>
    <row r="37" spans="2:13" ht="17" thickTop="1" thickBot="1">
      <c r="B37" s="44"/>
      <c r="C37" s="51" t="s">
        <v>8</v>
      </c>
      <c r="D37" s="52">
        <f>SUM(D34:D36)</f>
        <v>456365</v>
      </c>
      <c r="E37" s="6"/>
      <c r="F37" s="399" t="s">
        <v>13</v>
      </c>
      <c r="G37" s="400"/>
      <c r="H37" s="6"/>
      <c r="I37" s="230" t="s">
        <v>82</v>
      </c>
      <c r="J37" s="231">
        <f>Cockpit!Q16</f>
        <v>144005</v>
      </c>
      <c r="K37" s="45"/>
    </row>
    <row r="38" spans="2:13" ht="16" thickBot="1">
      <c r="B38" s="44"/>
      <c r="E38" s="6"/>
      <c r="F38" s="57" t="s">
        <v>6</v>
      </c>
      <c r="G38" s="58">
        <f>Cockpit!H10</f>
        <v>205465</v>
      </c>
      <c r="H38" s="6"/>
      <c r="K38" s="45"/>
    </row>
    <row r="39" spans="2:13" ht="15.75" customHeight="1">
      <c r="B39" s="44"/>
      <c r="C39" s="6"/>
      <c r="D39" s="6"/>
      <c r="E39" s="6"/>
      <c r="F39" s="6"/>
      <c r="G39" s="6"/>
      <c r="H39" s="6"/>
      <c r="I39" s="6"/>
      <c r="J39" s="6"/>
      <c r="K39" s="45"/>
    </row>
    <row r="40" spans="2:13">
      <c r="B40" s="44"/>
      <c r="C40" s="6"/>
      <c r="D40" s="6"/>
      <c r="E40" s="6"/>
      <c r="F40"/>
      <c r="G40"/>
      <c r="H40" s="6"/>
      <c r="I40" s="6"/>
      <c r="J40" s="6"/>
      <c r="K40" s="45"/>
    </row>
    <row r="41" spans="2:13">
      <c r="B41" s="69"/>
      <c r="C41" s="70"/>
      <c r="D41" s="70"/>
      <c r="E41" s="70"/>
      <c r="F41" s="275"/>
      <c r="G41" s="275"/>
      <c r="H41" s="6"/>
      <c r="I41" s="6"/>
      <c r="J41" s="6"/>
      <c r="K41" s="71"/>
    </row>
    <row r="42" spans="2:13">
      <c r="B42" s="36"/>
      <c r="C42"/>
      <c r="D42"/>
      <c r="E42"/>
      <c r="F42"/>
      <c r="G42"/>
      <c r="H42" s="225"/>
      <c r="I42" s="226"/>
      <c r="J42" s="226"/>
      <c r="K42" s="72"/>
    </row>
    <row r="43" spans="2:13" ht="16" thickBot="1">
      <c r="B43" s="36"/>
      <c r="C43"/>
      <c r="D43"/>
      <c r="E43"/>
      <c r="F43"/>
      <c r="G43"/>
      <c r="H43"/>
      <c r="I43" s="6"/>
      <c r="J43" s="6"/>
      <c r="K43" s="37"/>
      <c r="M43" s="274"/>
    </row>
    <row r="44" spans="2:13" ht="16" thickBot="1">
      <c r="B44" s="36"/>
      <c r="C44"/>
      <c r="D44" s="209" t="s">
        <v>92</v>
      </c>
      <c r="E44" s="210"/>
      <c r="F44"/>
      <c r="G44" s="3" t="s">
        <v>98</v>
      </c>
      <c r="J44"/>
      <c r="K44" s="37"/>
    </row>
    <row r="45" spans="2:13">
      <c r="B45" s="36"/>
      <c r="C45"/>
      <c r="D45" s="397" t="s">
        <v>96</v>
      </c>
      <c r="E45" s="398"/>
      <c r="F45"/>
      <c r="G45" s="235"/>
      <c r="H45" s="236" t="s">
        <v>17</v>
      </c>
      <c r="I45" s="234" t="s">
        <v>18</v>
      </c>
      <c r="K45" s="37"/>
    </row>
    <row r="46" spans="2:13">
      <c r="B46" s="36"/>
      <c r="C46"/>
      <c r="D46" s="79" t="s">
        <v>13</v>
      </c>
      <c r="E46" s="95">
        <f>Cockpit!H10</f>
        <v>205465</v>
      </c>
      <c r="F46"/>
      <c r="G46" s="237" t="s">
        <v>79</v>
      </c>
      <c r="H46" s="238">
        <f>Cockpit!Q9</f>
        <v>625320</v>
      </c>
      <c r="I46" s="239"/>
      <c r="K46" s="37"/>
    </row>
    <row r="47" spans="2:13">
      <c r="B47" s="36"/>
      <c r="C47"/>
      <c r="D47" s="74" t="s">
        <v>93</v>
      </c>
      <c r="E47" s="96">
        <f>Cockpit!H17</f>
        <v>50000</v>
      </c>
      <c r="F47"/>
      <c r="G47" s="240" t="s">
        <v>99</v>
      </c>
      <c r="H47" s="239"/>
      <c r="I47" s="238">
        <f>Cockpit!Q10</f>
        <v>449600</v>
      </c>
      <c r="K47" s="37"/>
    </row>
    <row r="48" spans="2:13">
      <c r="B48" s="36"/>
      <c r="C48"/>
      <c r="D48" s="74" t="s">
        <v>94</v>
      </c>
      <c r="E48" s="96">
        <f>Cockpit!H24</f>
        <v>900</v>
      </c>
      <c r="F48"/>
      <c r="G48" s="240" t="s">
        <v>71</v>
      </c>
      <c r="H48" s="239"/>
      <c r="I48" s="238">
        <f>Cockpit!Q11</f>
        <v>5394</v>
      </c>
      <c r="K48" s="37"/>
    </row>
    <row r="49" spans="2:11">
      <c r="B49" s="36"/>
      <c r="C49"/>
      <c r="D49" s="74" t="s">
        <v>95</v>
      </c>
      <c r="E49" s="96">
        <f>Cockpit!H31</f>
        <v>200000</v>
      </c>
      <c r="F49"/>
      <c r="G49" s="240" t="s">
        <v>202</v>
      </c>
      <c r="H49" s="239">
        <f>Cockpit!Q12</f>
        <v>4734</v>
      </c>
      <c r="I49" s="238"/>
      <c r="K49" s="37"/>
    </row>
    <row r="50" spans="2:11" ht="16" thickBot="1">
      <c r="B50" s="36"/>
      <c r="C50"/>
      <c r="D50" s="75"/>
      <c r="E50" s="97"/>
      <c r="F50"/>
      <c r="G50" s="240" t="s">
        <v>195</v>
      </c>
      <c r="H50" s="239"/>
      <c r="I50" s="238">
        <f>Cockpit!Q13</f>
        <v>1290</v>
      </c>
      <c r="K50" s="37"/>
    </row>
    <row r="51" spans="2:11">
      <c r="B51" s="36"/>
      <c r="C51"/>
      <c r="F51"/>
      <c r="G51" s="240" t="s">
        <v>97</v>
      </c>
      <c r="H51" s="239"/>
      <c r="I51" s="238">
        <f>Cockpit!Q14</f>
        <v>6765</v>
      </c>
      <c r="K51" s="37"/>
    </row>
    <row r="52" spans="2:11">
      <c r="B52" s="36"/>
      <c r="C52"/>
      <c r="F52"/>
      <c r="G52" s="240" t="s">
        <v>100</v>
      </c>
      <c r="H52" s="239"/>
      <c r="I52" s="238">
        <f>Cockpit!Q15</f>
        <v>23000</v>
      </c>
      <c r="K52" s="37"/>
    </row>
    <row r="53" spans="2:11">
      <c r="B53" s="36"/>
      <c r="C53"/>
      <c r="F53"/>
      <c r="G53" s="240"/>
      <c r="H53" s="238"/>
      <c r="I53" s="241"/>
      <c r="K53" s="37"/>
    </row>
    <row r="54" spans="2:11">
      <c r="B54" s="36"/>
      <c r="C54"/>
      <c r="F54"/>
      <c r="G54"/>
      <c r="K54" s="37"/>
    </row>
    <row r="55" spans="2:11">
      <c r="B55" s="36"/>
      <c r="C55"/>
      <c r="D55"/>
      <c r="E55"/>
      <c r="G55"/>
      <c r="H55"/>
      <c r="I55"/>
      <c r="J55"/>
      <c r="K55" s="37"/>
    </row>
    <row r="56" spans="2:11" ht="16" thickBot="1">
      <c r="B56" s="38"/>
      <c r="C56" s="39"/>
      <c r="D56" s="39"/>
      <c r="E56" s="39"/>
      <c r="F56" s="276"/>
      <c r="G56" s="277"/>
      <c r="H56" s="39"/>
      <c r="I56"/>
      <c r="J56"/>
      <c r="K56" s="40"/>
    </row>
    <row r="57" spans="2:11">
      <c r="I57" s="224"/>
      <c r="J57" s="224"/>
    </row>
    <row r="58" spans="2:11">
      <c r="B58" s="15" t="s">
        <v>44</v>
      </c>
      <c r="I58"/>
      <c r="J58"/>
    </row>
  </sheetData>
  <sheetProtection algorithmName="SHA-512" hashValue="fbZJFc0W1BX5ASF8SW+r8r0PBQJTo+zp43Z02WT6PIq35LhUt+F+0clQfDpbYV3FHwE1onuaGrZClX/swCIDow==" saltValue="vuMYr4d7PYGR/Ox95Qz1kw==" spinCount="100000" sheet="1" formatCells="0" formatColumns="0"/>
  <mergeCells count="20">
    <mergeCell ref="B6:K6"/>
    <mergeCell ref="N8:Q17"/>
    <mergeCell ref="T1:T3"/>
    <mergeCell ref="I1:I3"/>
    <mergeCell ref="S1:S3"/>
    <mergeCell ref="E1:H3"/>
    <mergeCell ref="C1:D3"/>
    <mergeCell ref="D45:E45"/>
    <mergeCell ref="F37:G37"/>
    <mergeCell ref="I8:J8"/>
    <mergeCell ref="I27:J27"/>
    <mergeCell ref="C29:D29"/>
    <mergeCell ref="F29:G29"/>
    <mergeCell ref="C27:D27"/>
    <mergeCell ref="F27:G27"/>
    <mergeCell ref="F33:G33"/>
    <mergeCell ref="C11:E11"/>
    <mergeCell ref="G11:J11"/>
    <mergeCell ref="C33:D33"/>
    <mergeCell ref="I29:J29"/>
  </mergeCells>
  <dataValidations count="8">
    <dataValidation allowBlank="1" showInputMessage="1" showErrorMessage="1" promptTitle="Cashflow pro Monat (Überschuss)" prompt="Hier findest du die Berechnung deines monatlichen Cashflows, also deines Überschusses der Mieteinnahmen über deine Kosten. Ein negativer Cashflow bedeutet, dass du jeden Monat Geld dazuschießen musst." sqref="I29 G45 H45" xr:uid="{00000000-0002-0000-1300-000000000000}"/>
    <dataValidation allowBlank="1" showInputMessage="1" showErrorMessage="1" promptTitle="Zinsen" prompt="Die Zinsen bezahlst du aus deiner Miete. Sie mindern somit deinen Cashflow." sqref="I48:I50" xr:uid="{00000000-0002-0000-1300-000002000000}"/>
    <dataValidation allowBlank="1" showInputMessage="1" showErrorMessage="1" promptTitle="Bewirtschaftungskosten" prompt="Die Bewirtschaftungskosten bezahlst du aus der Warmmiete und sie mindern somit deinen Cashflow." sqref="I47" xr:uid="{00000000-0002-0000-1300-000003000000}"/>
    <dataValidation allowBlank="1" showInputMessage="1" showErrorMessage="1" promptTitle="Warmmiete" prompt="Die Cashflow Berechnung beginnt mit der Warmmiete." sqref="H46" xr:uid="{00000000-0002-0000-1300-000004000000}"/>
    <dataValidation allowBlank="1" showInputMessage="1" promptTitle="Grunderwerbsteuer" prompt="Hier kannst du bei Bedarf die Grunderwerbsteuer-Sätze für einzelne Bundesländer anpassen." sqref="D44" xr:uid="{1F9E6C1F-0BBD-264D-8513-083D3ADF4D47}"/>
    <dataValidation allowBlank="1" promptTitle="Zinsen" prompt="Zinsen mindern bei vermieteten Immobilien die Besteuerungsbasis." sqref="I52" xr:uid="{00000000-0002-0000-1400-000005000000}"/>
    <dataValidation allowBlank="1" showInputMessage="1" showErrorMessage="1" promptTitle="Tilgung" prompt="Die Tilgung bezahlst du aus deiner Miete. Tilgung stellt für dich zwar Vermögensaufbau dar, das Geld ist allerdings bei der Bank (im Darlehen) gebunden. Sie mindert somit deinen verfügbaren Cashflow." sqref="I51" xr:uid="{00000000-0002-0000-1400-000004000000}"/>
    <dataValidation allowBlank="1" showErrorMessage="1" sqref="J30:J37" xr:uid="{06E55A71-348B-9A44-B6C7-FC80E631B954}"/>
  </dataValidations>
  <hyperlinks>
    <hyperlink ref="C1:C3" location="Rendite!A1" display="Zurück zum Cockpit" xr:uid="{00000000-0004-0000-1300-000002000000}"/>
    <hyperlink ref="C1:D3" location="Cockpit!A1" display="zurück zum Cockpit" xr:uid="{00000000-0004-0000-1300-000003000000}"/>
    <hyperlink ref="B58" location="Deckblatt!A1" display="Keine Gewähr für die Richtigkeit der Angaben. Dieses Tool ersetzt keine fundierte Rechts-, Steuer- oder Finanzberatung. Mehr Details hier." xr:uid="{00000000-0004-0000-1300-000004000000}"/>
  </hyperlinks>
  <printOptions horizontalCentered="1"/>
  <pageMargins left="0.23622047244094491" right="0.23622047244094491" top="0.74803149606299213" bottom="0.74803149606299213" header="0.31496062992125984" footer="0.31496062992125984"/>
  <pageSetup paperSize="9" scale="66" orientation="portrait"/>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3"/>
    <pageSetUpPr fitToPage="1"/>
  </sheetPr>
  <dimension ref="A1:V241"/>
  <sheetViews>
    <sheetView showGridLines="0" showRowColHeaders="0" workbookViewId="0">
      <pane ySplit="7" topLeftCell="A8" activePane="bottomLeft" state="frozenSplit"/>
      <selection pane="bottomLeft" activeCell="C89" sqref="C89"/>
    </sheetView>
  </sheetViews>
  <sheetFormatPr baseColWidth="10" defaultColWidth="9.1640625" defaultRowHeight="14"/>
  <cols>
    <col min="1" max="1" width="4.33203125" style="107" customWidth="1"/>
    <col min="2" max="2" width="59.83203125" style="12" customWidth="1"/>
    <col min="3" max="3" width="17.6640625" style="12" customWidth="1"/>
    <col min="4" max="4" width="11.83203125" style="2" customWidth="1"/>
    <col min="5" max="6" width="10.6640625" style="2" customWidth="1"/>
    <col min="7" max="7" width="17.5" style="12" customWidth="1"/>
    <col min="8" max="8" width="10.5" style="12" customWidth="1"/>
    <col min="9" max="10" width="10.5" style="2" customWidth="1"/>
    <col min="11" max="11" width="22.83203125" style="2" customWidth="1"/>
    <col min="12" max="12" width="12" style="2" customWidth="1"/>
    <col min="13" max="13" width="4.6640625" style="2" customWidth="1"/>
    <col min="14" max="16384" width="9.1640625" style="2"/>
  </cols>
  <sheetData>
    <row r="1" spans="1:22" s="19" customFormat="1" ht="12.75" customHeight="1">
      <c r="B1" s="386" t="s">
        <v>40</v>
      </c>
      <c r="C1" s="411" t="s">
        <v>122</v>
      </c>
      <c r="D1" s="411"/>
      <c r="E1" s="411"/>
      <c r="F1" s="411"/>
      <c r="G1" s="411"/>
      <c r="I1" s="41"/>
      <c r="L1" s="386"/>
      <c r="M1" s="386"/>
      <c r="N1" s="32"/>
      <c r="O1" s="386"/>
      <c r="P1" s="386"/>
      <c r="Q1" s="32"/>
      <c r="R1" s="386"/>
      <c r="S1" s="386"/>
      <c r="U1" s="386"/>
      <c r="V1" s="326"/>
    </row>
    <row r="2" spans="1:22" s="19" customFormat="1" ht="15" customHeight="1">
      <c r="B2" s="386"/>
      <c r="C2" s="411"/>
      <c r="D2" s="411"/>
      <c r="E2" s="411"/>
      <c r="F2" s="411"/>
      <c r="G2" s="411"/>
      <c r="I2" s="41"/>
      <c r="L2" s="386"/>
      <c r="M2" s="386"/>
      <c r="N2" s="32"/>
      <c r="O2" s="386"/>
      <c r="P2" s="386"/>
      <c r="Q2" s="32"/>
      <c r="R2" s="386"/>
      <c r="S2" s="386"/>
      <c r="U2" s="386"/>
      <c r="V2" s="326"/>
    </row>
    <row r="3" spans="1:22" s="19" customFormat="1" ht="12.75" customHeight="1">
      <c r="B3" s="386"/>
      <c r="C3" s="411"/>
      <c r="D3" s="411"/>
      <c r="E3" s="411"/>
      <c r="F3" s="411"/>
      <c r="G3" s="411"/>
      <c r="I3" s="41"/>
      <c r="L3" s="386"/>
      <c r="M3" s="386"/>
      <c r="N3" s="32"/>
      <c r="O3" s="386"/>
      <c r="P3" s="386"/>
      <c r="Q3" s="32"/>
      <c r="R3" s="386"/>
      <c r="S3" s="386"/>
      <c r="U3" s="386"/>
      <c r="V3" s="326"/>
    </row>
    <row r="4" spans="1:22" s="3" customFormat="1" ht="18.75" customHeight="1">
      <c r="N4" s="2"/>
      <c r="O4" s="2"/>
      <c r="P4" s="2"/>
      <c r="Q4" s="2"/>
    </row>
    <row r="5" spans="1:22" ht="15.75" customHeight="1" thickBot="1">
      <c r="A5" s="102" t="s">
        <v>66</v>
      </c>
      <c r="B5" s="103" t="s">
        <v>105</v>
      </c>
      <c r="C5" s="104"/>
      <c r="E5" s="3"/>
      <c r="F5" s="3"/>
      <c r="G5" s="2"/>
      <c r="H5" s="2"/>
    </row>
    <row r="6" spans="1:22" ht="26.25" customHeight="1" thickBot="1">
      <c r="A6" s="105"/>
      <c r="B6" s="129" t="s">
        <v>106</v>
      </c>
      <c r="C6" s="251" t="s">
        <v>107</v>
      </c>
      <c r="D6" s="131" t="s">
        <v>131</v>
      </c>
      <c r="E6" s="131" t="s">
        <v>132</v>
      </c>
      <c r="F6" s="131" t="s">
        <v>133</v>
      </c>
      <c r="G6" s="130" t="s">
        <v>108</v>
      </c>
      <c r="H6" s="129" t="s">
        <v>136</v>
      </c>
      <c r="I6" s="129" t="s">
        <v>134</v>
      </c>
      <c r="J6" s="129" t="s">
        <v>135</v>
      </c>
      <c r="K6" s="417" t="s">
        <v>35</v>
      </c>
      <c r="L6" s="418"/>
    </row>
    <row r="7" spans="1:22" s="3" customFormat="1" ht="10.5" customHeight="1">
      <c r="A7" s="106" t="s">
        <v>109</v>
      </c>
    </row>
    <row r="8" spans="1:22" s="3" customFormat="1" ht="15" customHeight="1">
      <c r="A8" s="106"/>
      <c r="B8" s="419" t="s">
        <v>244</v>
      </c>
      <c r="C8" s="419"/>
      <c r="D8" s="419"/>
      <c r="E8" s="419"/>
      <c r="F8" s="419"/>
      <c r="G8" s="419"/>
      <c r="H8" s="419"/>
      <c r="I8" s="419"/>
      <c r="J8" s="419"/>
      <c r="K8" s="419"/>
      <c r="L8" s="419"/>
    </row>
    <row r="9" spans="1:22" s="3" customFormat="1" ht="10.5" customHeight="1">
      <c r="A9" s="106"/>
      <c r="B9" s="419"/>
      <c r="C9" s="419"/>
      <c r="D9" s="419"/>
      <c r="E9" s="419"/>
      <c r="F9" s="419"/>
      <c r="G9" s="419"/>
      <c r="H9" s="419"/>
      <c r="I9" s="419"/>
      <c r="J9" s="419"/>
      <c r="K9" s="419"/>
      <c r="L9" s="419"/>
    </row>
    <row r="10" spans="1:22" s="3" customFormat="1" ht="10.5" customHeight="1">
      <c r="A10" s="106"/>
      <c r="B10" s="419"/>
      <c r="C10" s="419"/>
      <c r="D10" s="419"/>
      <c r="E10" s="419"/>
      <c r="F10" s="419"/>
      <c r="G10" s="419"/>
      <c r="H10" s="419"/>
      <c r="I10" s="419"/>
      <c r="J10" s="419"/>
      <c r="K10" s="419"/>
      <c r="L10" s="419"/>
    </row>
    <row r="11" spans="1:22" s="3" customFormat="1" ht="10.5" customHeight="1">
      <c r="A11" s="106"/>
      <c r="B11" s="419"/>
      <c r="C11" s="419"/>
      <c r="D11" s="419"/>
      <c r="E11" s="419"/>
      <c r="F11" s="419"/>
      <c r="G11" s="419"/>
      <c r="H11" s="419"/>
      <c r="I11" s="419"/>
      <c r="J11" s="419"/>
      <c r="K11" s="419"/>
      <c r="L11" s="419"/>
    </row>
    <row r="12" spans="1:22" s="3" customFormat="1" ht="10.5" customHeight="1">
      <c r="A12" s="106"/>
      <c r="B12" s="419"/>
      <c r="C12" s="419"/>
      <c r="D12" s="419"/>
      <c r="E12" s="419"/>
      <c r="F12" s="419"/>
      <c r="G12" s="419"/>
      <c r="H12" s="419"/>
      <c r="I12" s="419"/>
      <c r="J12" s="419"/>
      <c r="K12" s="419"/>
      <c r="L12" s="419"/>
    </row>
    <row r="13" spans="1:22" s="3" customFormat="1" ht="10.5" customHeight="1">
      <c r="A13" s="106"/>
      <c r="B13" s="419"/>
      <c r="C13" s="419"/>
      <c r="D13" s="419"/>
      <c r="E13" s="419"/>
      <c r="F13" s="419"/>
      <c r="G13" s="419"/>
      <c r="H13" s="419"/>
      <c r="I13" s="419"/>
      <c r="J13" s="419"/>
      <c r="K13" s="419"/>
      <c r="L13" s="419"/>
    </row>
    <row r="14" spans="1:22" s="3" customFormat="1" ht="10.5" customHeight="1">
      <c r="A14" s="106"/>
      <c r="B14" s="419"/>
      <c r="C14" s="419"/>
      <c r="D14" s="419"/>
      <c r="E14" s="419"/>
      <c r="F14" s="419"/>
      <c r="G14" s="419"/>
      <c r="H14" s="419"/>
      <c r="I14" s="419"/>
      <c r="J14" s="419"/>
      <c r="K14" s="419"/>
      <c r="L14" s="419"/>
    </row>
    <row r="15" spans="1:22" s="3" customFormat="1" ht="10.5" customHeight="1" thickBot="1">
      <c r="A15" s="106"/>
    </row>
    <row r="16" spans="1:22" ht="15" thickBot="1">
      <c r="A16" s="107" t="str">
        <f>IF(COUNTIF(A17:A31,"Nur Tätigkeiten mit geplantem Aufwand")&gt;0,"Nur Tätigkeiten mit geplantem Aufwand","")</f>
        <v>Nur Tätigkeiten mit geplantem Aufwand</v>
      </c>
      <c r="B16" s="108" t="s">
        <v>110</v>
      </c>
      <c r="C16" s="109"/>
      <c r="D16" s="109"/>
      <c r="E16" s="109"/>
      <c r="F16" s="109"/>
      <c r="G16" s="109"/>
      <c r="H16" s="110">
        <f>SUM(H17:H31)</f>
        <v>4400</v>
      </c>
      <c r="I16" s="110">
        <f>SUM(I17:I31)</f>
        <v>6150</v>
      </c>
      <c r="J16" s="110">
        <f>SUM(J17:J31)</f>
        <v>7900</v>
      </c>
      <c r="K16" s="420"/>
      <c r="L16" s="421"/>
    </row>
    <row r="17" spans="1:12">
      <c r="A17" s="107" t="str">
        <f t="shared" ref="A17:A31" si="0">IF(OR(I17&gt;0,J17&gt;0),"Nur Tätigkeiten mit geplantem Aufwand","")</f>
        <v>Nur Tätigkeiten mit geplantem Aufwand</v>
      </c>
      <c r="B17" s="111" t="s">
        <v>111</v>
      </c>
      <c r="C17" s="112" t="s">
        <v>112</v>
      </c>
      <c r="D17" s="132">
        <v>10</v>
      </c>
      <c r="E17" s="133">
        <v>15</v>
      </c>
      <c r="F17" s="134">
        <v>20</v>
      </c>
      <c r="G17" s="113">
        <v>150</v>
      </c>
      <c r="H17" s="114">
        <f>D17*G17</f>
        <v>1500</v>
      </c>
      <c r="I17" s="114">
        <f>E17*G17</f>
        <v>2250</v>
      </c>
      <c r="J17" s="114">
        <f t="shared" ref="J17:J31" si="1">F17*G17</f>
        <v>3000</v>
      </c>
      <c r="K17" s="422"/>
      <c r="L17" s="423"/>
    </row>
    <row r="18" spans="1:12">
      <c r="A18" s="107" t="str">
        <f t="shared" si="0"/>
        <v>Nur Tätigkeiten mit geplantem Aufwand</v>
      </c>
      <c r="B18" s="115" t="s">
        <v>113</v>
      </c>
      <c r="C18" s="116" t="s">
        <v>112</v>
      </c>
      <c r="D18" s="135">
        <v>10</v>
      </c>
      <c r="E18" s="136">
        <v>15</v>
      </c>
      <c r="F18" s="137">
        <v>20</v>
      </c>
      <c r="G18" s="117">
        <v>200</v>
      </c>
      <c r="H18" s="118">
        <f t="shared" ref="H18:H31" si="2">D18*G18</f>
        <v>2000</v>
      </c>
      <c r="I18" s="118">
        <f>E18*G18</f>
        <v>3000</v>
      </c>
      <c r="J18" s="118">
        <f t="shared" si="1"/>
        <v>4000</v>
      </c>
      <c r="K18" s="415"/>
      <c r="L18" s="416"/>
    </row>
    <row r="19" spans="1:12">
      <c r="A19" s="107" t="str">
        <f t="shared" si="0"/>
        <v>Nur Tätigkeiten mit geplantem Aufwand</v>
      </c>
      <c r="B19" s="115" t="s">
        <v>123</v>
      </c>
      <c r="C19" s="116" t="s">
        <v>124</v>
      </c>
      <c r="D19" s="135">
        <v>900</v>
      </c>
      <c r="E19" s="136">
        <v>900</v>
      </c>
      <c r="F19" s="137">
        <v>900</v>
      </c>
      <c r="G19" s="117">
        <v>1</v>
      </c>
      <c r="H19" s="118">
        <f t="shared" si="2"/>
        <v>900</v>
      </c>
      <c r="I19" s="118">
        <f t="shared" ref="I19:I31" si="3">E19*G19</f>
        <v>900</v>
      </c>
      <c r="J19" s="118">
        <f t="shared" si="1"/>
        <v>900</v>
      </c>
      <c r="K19" s="413"/>
      <c r="L19" s="414"/>
    </row>
    <row r="20" spans="1:12">
      <c r="A20" s="107" t="str">
        <f t="shared" si="0"/>
        <v/>
      </c>
      <c r="B20" s="115"/>
      <c r="C20" s="116"/>
      <c r="D20" s="135"/>
      <c r="E20" s="136"/>
      <c r="F20" s="137"/>
      <c r="G20" s="117"/>
      <c r="H20" s="118">
        <f t="shared" si="2"/>
        <v>0</v>
      </c>
      <c r="I20" s="118">
        <f t="shared" si="3"/>
        <v>0</v>
      </c>
      <c r="J20" s="118">
        <f t="shared" si="1"/>
        <v>0</v>
      </c>
      <c r="K20" s="415"/>
      <c r="L20" s="416"/>
    </row>
    <row r="21" spans="1:12">
      <c r="A21" s="107" t="str">
        <f t="shared" si="0"/>
        <v/>
      </c>
      <c r="B21" s="115"/>
      <c r="C21" s="116"/>
      <c r="D21" s="135"/>
      <c r="E21" s="136"/>
      <c r="F21" s="137"/>
      <c r="G21" s="117"/>
      <c r="H21" s="118">
        <f t="shared" si="2"/>
        <v>0</v>
      </c>
      <c r="I21" s="118">
        <f t="shared" si="3"/>
        <v>0</v>
      </c>
      <c r="J21" s="118">
        <f t="shared" si="1"/>
        <v>0</v>
      </c>
      <c r="K21" s="415"/>
      <c r="L21" s="416"/>
    </row>
    <row r="22" spans="1:12">
      <c r="A22" s="107" t="str">
        <f t="shared" si="0"/>
        <v/>
      </c>
      <c r="B22" s="115"/>
      <c r="C22" s="116"/>
      <c r="D22" s="135"/>
      <c r="E22" s="136"/>
      <c r="F22" s="137"/>
      <c r="G22" s="117"/>
      <c r="H22" s="118">
        <f t="shared" si="2"/>
        <v>0</v>
      </c>
      <c r="I22" s="118">
        <f t="shared" si="3"/>
        <v>0</v>
      </c>
      <c r="J22" s="118">
        <f t="shared" si="1"/>
        <v>0</v>
      </c>
      <c r="K22" s="415"/>
      <c r="L22" s="416"/>
    </row>
    <row r="23" spans="1:12">
      <c r="A23" s="107" t="str">
        <f t="shared" si="0"/>
        <v/>
      </c>
      <c r="B23" s="115"/>
      <c r="C23" s="116"/>
      <c r="D23" s="135"/>
      <c r="E23" s="136"/>
      <c r="F23" s="137"/>
      <c r="G23" s="117"/>
      <c r="H23" s="118">
        <f t="shared" si="2"/>
        <v>0</v>
      </c>
      <c r="I23" s="118">
        <f t="shared" si="3"/>
        <v>0</v>
      </c>
      <c r="J23" s="118">
        <f t="shared" si="1"/>
        <v>0</v>
      </c>
      <c r="K23" s="415"/>
      <c r="L23" s="416"/>
    </row>
    <row r="24" spans="1:12">
      <c r="A24" s="107" t="str">
        <f t="shared" si="0"/>
        <v/>
      </c>
      <c r="B24" s="115"/>
      <c r="C24" s="116"/>
      <c r="D24" s="135"/>
      <c r="E24" s="136"/>
      <c r="F24" s="137"/>
      <c r="G24" s="117"/>
      <c r="H24" s="118">
        <f t="shared" si="2"/>
        <v>0</v>
      </c>
      <c r="I24" s="118">
        <f t="shared" si="3"/>
        <v>0</v>
      </c>
      <c r="J24" s="118">
        <f t="shared" si="1"/>
        <v>0</v>
      </c>
      <c r="K24" s="415"/>
      <c r="L24" s="416"/>
    </row>
    <row r="25" spans="1:12">
      <c r="A25" s="107" t="str">
        <f t="shared" si="0"/>
        <v/>
      </c>
      <c r="B25" s="115"/>
      <c r="C25" s="116"/>
      <c r="D25" s="135"/>
      <c r="E25" s="136"/>
      <c r="F25" s="137"/>
      <c r="G25" s="117"/>
      <c r="H25" s="118">
        <f t="shared" si="2"/>
        <v>0</v>
      </c>
      <c r="I25" s="118">
        <f t="shared" si="3"/>
        <v>0</v>
      </c>
      <c r="J25" s="118">
        <f t="shared" si="1"/>
        <v>0</v>
      </c>
      <c r="K25" s="415"/>
      <c r="L25" s="416"/>
    </row>
    <row r="26" spans="1:12">
      <c r="A26" s="107" t="str">
        <f t="shared" si="0"/>
        <v/>
      </c>
      <c r="B26" s="115"/>
      <c r="C26" s="116"/>
      <c r="D26" s="135"/>
      <c r="E26" s="136"/>
      <c r="F26" s="137"/>
      <c r="G26" s="117"/>
      <c r="H26" s="118">
        <f t="shared" si="2"/>
        <v>0</v>
      </c>
      <c r="I26" s="118">
        <f t="shared" si="3"/>
        <v>0</v>
      </c>
      <c r="J26" s="118">
        <f t="shared" si="1"/>
        <v>0</v>
      </c>
      <c r="K26" s="415"/>
      <c r="L26" s="416"/>
    </row>
    <row r="27" spans="1:12">
      <c r="A27" s="107" t="str">
        <f t="shared" si="0"/>
        <v/>
      </c>
      <c r="B27" s="115"/>
      <c r="C27" s="116"/>
      <c r="D27" s="135"/>
      <c r="E27" s="136"/>
      <c r="F27" s="137"/>
      <c r="G27" s="117"/>
      <c r="H27" s="118">
        <f t="shared" si="2"/>
        <v>0</v>
      </c>
      <c r="I27" s="118">
        <f t="shared" si="3"/>
        <v>0</v>
      </c>
      <c r="J27" s="118">
        <f t="shared" si="1"/>
        <v>0</v>
      </c>
      <c r="K27" s="415"/>
      <c r="L27" s="416"/>
    </row>
    <row r="28" spans="1:12">
      <c r="A28" s="107" t="str">
        <f t="shared" si="0"/>
        <v/>
      </c>
      <c r="B28" s="115"/>
      <c r="C28" s="116"/>
      <c r="D28" s="135"/>
      <c r="E28" s="136"/>
      <c r="F28" s="137"/>
      <c r="G28" s="117"/>
      <c r="H28" s="118">
        <f t="shared" si="2"/>
        <v>0</v>
      </c>
      <c r="I28" s="118">
        <f t="shared" si="3"/>
        <v>0</v>
      </c>
      <c r="J28" s="118">
        <f t="shared" si="1"/>
        <v>0</v>
      </c>
      <c r="K28" s="415"/>
      <c r="L28" s="416"/>
    </row>
    <row r="29" spans="1:12">
      <c r="A29" s="107" t="str">
        <f t="shared" si="0"/>
        <v/>
      </c>
      <c r="B29" s="115"/>
      <c r="C29" s="116"/>
      <c r="D29" s="135"/>
      <c r="E29" s="136"/>
      <c r="F29" s="137"/>
      <c r="G29" s="117"/>
      <c r="H29" s="118">
        <f t="shared" si="2"/>
        <v>0</v>
      </c>
      <c r="I29" s="118">
        <f t="shared" si="3"/>
        <v>0</v>
      </c>
      <c r="J29" s="118">
        <f t="shared" si="1"/>
        <v>0</v>
      </c>
      <c r="K29" s="415"/>
      <c r="L29" s="416"/>
    </row>
    <row r="30" spans="1:12">
      <c r="A30" s="107" t="str">
        <f t="shared" si="0"/>
        <v/>
      </c>
      <c r="B30" s="115"/>
      <c r="C30" s="116"/>
      <c r="D30" s="135"/>
      <c r="E30" s="136"/>
      <c r="F30" s="137"/>
      <c r="G30" s="117"/>
      <c r="H30" s="118">
        <f t="shared" si="2"/>
        <v>0</v>
      </c>
      <c r="I30" s="118">
        <f t="shared" si="3"/>
        <v>0</v>
      </c>
      <c r="J30" s="118">
        <f t="shared" si="1"/>
        <v>0</v>
      </c>
      <c r="K30" s="415"/>
      <c r="L30" s="416"/>
    </row>
    <row r="31" spans="1:12" ht="15" thickBot="1">
      <c r="A31" s="107" t="str">
        <f t="shared" si="0"/>
        <v/>
      </c>
      <c r="B31" s="119"/>
      <c r="C31" s="120"/>
      <c r="D31" s="138"/>
      <c r="E31" s="139"/>
      <c r="F31" s="139"/>
      <c r="G31" s="121"/>
      <c r="H31" s="122">
        <f t="shared" si="2"/>
        <v>0</v>
      </c>
      <c r="I31" s="118">
        <f t="shared" si="3"/>
        <v>0</v>
      </c>
      <c r="J31" s="118">
        <f t="shared" si="1"/>
        <v>0</v>
      </c>
      <c r="K31" s="424"/>
      <c r="L31" s="425"/>
    </row>
    <row r="32" spans="1:12" ht="15" thickBot="1">
      <c r="A32" s="107" t="str">
        <f>IF(COUNTIF(A34:A48,"Nur Tätigkeiten mit geplantem Aufwand")&gt;0,"Nur Tätigkeiten mit geplantem Aufwand","")</f>
        <v/>
      </c>
      <c r="B32" s="123"/>
      <c r="C32" s="123"/>
      <c r="D32" s="123"/>
      <c r="E32" s="123"/>
      <c r="F32" s="123"/>
      <c r="G32" s="123"/>
      <c r="H32" s="123"/>
      <c r="I32" s="123"/>
      <c r="J32" s="123"/>
      <c r="K32" s="426"/>
      <c r="L32" s="426"/>
    </row>
    <row r="33" spans="1:12" ht="15" thickBot="1">
      <c r="A33" s="107" t="str">
        <f>IF(COUNTIF(A34:A48,"Nur Tätigkeiten mit geplantem Aufwand")&gt;0,"Nur Tätigkeiten mit geplantem Aufwand","")</f>
        <v/>
      </c>
      <c r="B33" s="108" t="s">
        <v>114</v>
      </c>
      <c r="C33" s="109"/>
      <c r="D33" s="109"/>
      <c r="E33" s="109"/>
      <c r="F33" s="109"/>
      <c r="G33" s="109"/>
      <c r="H33" s="110">
        <f>SUM(H34:H48)</f>
        <v>0</v>
      </c>
      <c r="I33" s="110">
        <f>SUM(I34:I48)</f>
        <v>0</v>
      </c>
      <c r="J33" s="110">
        <f>SUM(J34:J48)</f>
        <v>0</v>
      </c>
      <c r="K33" s="420"/>
      <c r="L33" s="421"/>
    </row>
    <row r="34" spans="1:12">
      <c r="A34" s="107" t="str">
        <f t="shared" ref="A34:A48" si="4">IF(OR(I34&gt;0,J34&gt;0),"Nur Tätigkeiten mit geplantem Aufwand","")</f>
        <v/>
      </c>
      <c r="B34" s="111"/>
      <c r="C34" s="112"/>
      <c r="D34" s="132"/>
      <c r="E34" s="133"/>
      <c r="F34" s="134"/>
      <c r="G34" s="113"/>
      <c r="H34" s="114">
        <f>D34*G34</f>
        <v>0</v>
      </c>
      <c r="I34" s="114">
        <f>E34*G34</f>
        <v>0</v>
      </c>
      <c r="J34" s="114">
        <f t="shared" ref="J34:J48" si="5">F34*G34</f>
        <v>0</v>
      </c>
      <c r="K34" s="422"/>
      <c r="L34" s="423"/>
    </row>
    <row r="35" spans="1:12">
      <c r="A35" s="107" t="str">
        <f t="shared" si="4"/>
        <v/>
      </c>
      <c r="B35" s="115"/>
      <c r="C35" s="116"/>
      <c r="D35" s="135"/>
      <c r="E35" s="136"/>
      <c r="F35" s="137"/>
      <c r="G35" s="117"/>
      <c r="H35" s="118">
        <f t="shared" ref="H35:H48" si="6">D35*G35</f>
        <v>0</v>
      </c>
      <c r="I35" s="118">
        <f>E35*G35</f>
        <v>0</v>
      </c>
      <c r="J35" s="118">
        <f t="shared" si="5"/>
        <v>0</v>
      </c>
      <c r="K35" s="415"/>
      <c r="L35" s="416"/>
    </row>
    <row r="36" spans="1:12">
      <c r="A36" s="107" t="str">
        <f t="shared" si="4"/>
        <v/>
      </c>
      <c r="B36" s="115"/>
      <c r="C36" s="116"/>
      <c r="D36" s="135"/>
      <c r="E36" s="136"/>
      <c r="F36" s="137"/>
      <c r="G36" s="117"/>
      <c r="H36" s="118">
        <f t="shared" si="6"/>
        <v>0</v>
      </c>
      <c r="I36" s="118">
        <f t="shared" ref="I36:I48" si="7">E36*G36</f>
        <v>0</v>
      </c>
      <c r="J36" s="118">
        <f t="shared" si="5"/>
        <v>0</v>
      </c>
      <c r="K36" s="413"/>
      <c r="L36" s="414"/>
    </row>
    <row r="37" spans="1:12">
      <c r="A37" s="107" t="str">
        <f t="shared" si="4"/>
        <v/>
      </c>
      <c r="B37" s="115"/>
      <c r="C37" s="116"/>
      <c r="D37" s="135"/>
      <c r="E37" s="136"/>
      <c r="F37" s="137"/>
      <c r="G37" s="117"/>
      <c r="H37" s="118">
        <f t="shared" si="6"/>
        <v>0</v>
      </c>
      <c r="I37" s="118">
        <f t="shared" si="7"/>
        <v>0</v>
      </c>
      <c r="J37" s="118">
        <f t="shared" si="5"/>
        <v>0</v>
      </c>
      <c r="K37" s="415"/>
      <c r="L37" s="416"/>
    </row>
    <row r="38" spans="1:12">
      <c r="A38" s="107" t="str">
        <f t="shared" si="4"/>
        <v/>
      </c>
      <c r="B38" s="115"/>
      <c r="C38" s="116"/>
      <c r="D38" s="135"/>
      <c r="E38" s="136"/>
      <c r="F38" s="137"/>
      <c r="G38" s="117"/>
      <c r="H38" s="118">
        <f t="shared" si="6"/>
        <v>0</v>
      </c>
      <c r="I38" s="118">
        <f t="shared" si="7"/>
        <v>0</v>
      </c>
      <c r="J38" s="118">
        <f t="shared" si="5"/>
        <v>0</v>
      </c>
      <c r="K38" s="415"/>
      <c r="L38" s="416"/>
    </row>
    <row r="39" spans="1:12">
      <c r="A39" s="107" t="str">
        <f t="shared" si="4"/>
        <v/>
      </c>
      <c r="B39" s="115"/>
      <c r="C39" s="116"/>
      <c r="D39" s="135"/>
      <c r="E39" s="136"/>
      <c r="F39" s="137"/>
      <c r="G39" s="117"/>
      <c r="H39" s="118">
        <f t="shared" si="6"/>
        <v>0</v>
      </c>
      <c r="I39" s="118">
        <f t="shared" si="7"/>
        <v>0</v>
      </c>
      <c r="J39" s="118">
        <f t="shared" si="5"/>
        <v>0</v>
      </c>
      <c r="K39" s="415"/>
      <c r="L39" s="416"/>
    </row>
    <row r="40" spans="1:12">
      <c r="A40" s="107" t="str">
        <f t="shared" si="4"/>
        <v/>
      </c>
      <c r="B40" s="115"/>
      <c r="C40" s="116"/>
      <c r="D40" s="135"/>
      <c r="E40" s="136"/>
      <c r="F40" s="137"/>
      <c r="G40" s="117"/>
      <c r="H40" s="118">
        <f t="shared" si="6"/>
        <v>0</v>
      </c>
      <c r="I40" s="118">
        <f t="shared" si="7"/>
        <v>0</v>
      </c>
      <c r="J40" s="118">
        <f t="shared" si="5"/>
        <v>0</v>
      </c>
      <c r="K40" s="415"/>
      <c r="L40" s="416"/>
    </row>
    <row r="41" spans="1:12">
      <c r="A41" s="107" t="str">
        <f t="shared" si="4"/>
        <v/>
      </c>
      <c r="B41" s="115"/>
      <c r="C41" s="116"/>
      <c r="D41" s="135"/>
      <c r="E41" s="136"/>
      <c r="F41" s="137"/>
      <c r="G41" s="117"/>
      <c r="H41" s="118">
        <f t="shared" si="6"/>
        <v>0</v>
      </c>
      <c r="I41" s="118">
        <f t="shared" si="7"/>
        <v>0</v>
      </c>
      <c r="J41" s="118">
        <f t="shared" si="5"/>
        <v>0</v>
      </c>
      <c r="K41" s="415"/>
      <c r="L41" s="416"/>
    </row>
    <row r="42" spans="1:12">
      <c r="A42" s="107" t="str">
        <f t="shared" si="4"/>
        <v/>
      </c>
      <c r="B42" s="115"/>
      <c r="C42" s="116"/>
      <c r="D42" s="135"/>
      <c r="E42" s="136"/>
      <c r="F42" s="137"/>
      <c r="G42" s="117"/>
      <c r="H42" s="118">
        <f t="shared" si="6"/>
        <v>0</v>
      </c>
      <c r="I42" s="118">
        <f t="shared" si="7"/>
        <v>0</v>
      </c>
      <c r="J42" s="118">
        <f t="shared" si="5"/>
        <v>0</v>
      </c>
      <c r="K42" s="415"/>
      <c r="L42" s="416"/>
    </row>
    <row r="43" spans="1:12">
      <c r="A43" s="107" t="str">
        <f t="shared" si="4"/>
        <v/>
      </c>
      <c r="B43" s="115"/>
      <c r="C43" s="116"/>
      <c r="D43" s="135"/>
      <c r="E43" s="136"/>
      <c r="F43" s="137"/>
      <c r="G43" s="117"/>
      <c r="H43" s="118">
        <f t="shared" si="6"/>
        <v>0</v>
      </c>
      <c r="I43" s="118">
        <f t="shared" si="7"/>
        <v>0</v>
      </c>
      <c r="J43" s="118">
        <f t="shared" si="5"/>
        <v>0</v>
      </c>
      <c r="K43" s="415"/>
      <c r="L43" s="416"/>
    </row>
    <row r="44" spans="1:12">
      <c r="A44" s="107" t="str">
        <f t="shared" si="4"/>
        <v/>
      </c>
      <c r="B44" s="115"/>
      <c r="C44" s="116"/>
      <c r="D44" s="135"/>
      <c r="E44" s="136"/>
      <c r="F44" s="137"/>
      <c r="G44" s="117"/>
      <c r="H44" s="118">
        <f t="shared" si="6"/>
        <v>0</v>
      </c>
      <c r="I44" s="118">
        <f t="shared" si="7"/>
        <v>0</v>
      </c>
      <c r="J44" s="118">
        <f t="shared" si="5"/>
        <v>0</v>
      </c>
      <c r="K44" s="415"/>
      <c r="L44" s="416"/>
    </row>
    <row r="45" spans="1:12">
      <c r="A45" s="107" t="str">
        <f t="shared" si="4"/>
        <v/>
      </c>
      <c r="B45" s="115"/>
      <c r="C45" s="116"/>
      <c r="D45" s="135"/>
      <c r="E45" s="136"/>
      <c r="F45" s="137"/>
      <c r="G45" s="117"/>
      <c r="H45" s="118">
        <f t="shared" si="6"/>
        <v>0</v>
      </c>
      <c r="I45" s="118">
        <f t="shared" si="7"/>
        <v>0</v>
      </c>
      <c r="J45" s="118">
        <f t="shared" si="5"/>
        <v>0</v>
      </c>
      <c r="K45" s="415"/>
      <c r="L45" s="416"/>
    </row>
    <row r="46" spans="1:12">
      <c r="A46" s="107" t="str">
        <f t="shared" si="4"/>
        <v/>
      </c>
      <c r="B46" s="115"/>
      <c r="C46" s="116"/>
      <c r="D46" s="135"/>
      <c r="E46" s="136"/>
      <c r="F46" s="137"/>
      <c r="G46" s="117"/>
      <c r="H46" s="118">
        <f t="shared" si="6"/>
        <v>0</v>
      </c>
      <c r="I46" s="118">
        <f t="shared" si="7"/>
        <v>0</v>
      </c>
      <c r="J46" s="118">
        <f t="shared" si="5"/>
        <v>0</v>
      </c>
      <c r="K46" s="415"/>
      <c r="L46" s="416"/>
    </row>
    <row r="47" spans="1:12">
      <c r="A47" s="107" t="str">
        <f t="shared" si="4"/>
        <v/>
      </c>
      <c r="B47" s="115"/>
      <c r="C47" s="116"/>
      <c r="D47" s="135"/>
      <c r="E47" s="136"/>
      <c r="F47" s="137"/>
      <c r="G47" s="117"/>
      <c r="H47" s="118">
        <f t="shared" si="6"/>
        <v>0</v>
      </c>
      <c r="I47" s="118">
        <f t="shared" si="7"/>
        <v>0</v>
      </c>
      <c r="J47" s="118">
        <f t="shared" si="5"/>
        <v>0</v>
      </c>
      <c r="K47" s="415"/>
      <c r="L47" s="416"/>
    </row>
    <row r="48" spans="1:12" ht="15" thickBot="1">
      <c r="A48" s="107" t="str">
        <f t="shared" si="4"/>
        <v/>
      </c>
      <c r="B48" s="119"/>
      <c r="C48" s="120"/>
      <c r="D48" s="138"/>
      <c r="E48" s="139"/>
      <c r="F48" s="139"/>
      <c r="G48" s="121"/>
      <c r="H48" s="122">
        <f t="shared" si="6"/>
        <v>0</v>
      </c>
      <c r="I48" s="118">
        <f t="shared" si="7"/>
        <v>0</v>
      </c>
      <c r="J48" s="118">
        <f t="shared" si="5"/>
        <v>0</v>
      </c>
      <c r="K48" s="424"/>
      <c r="L48" s="425"/>
    </row>
    <row r="49" spans="1:12" ht="15" thickBot="1">
      <c r="A49" s="107" t="str">
        <f>IF(COUNTIF(A51:A65,"Nur Tätigkeiten mit geplantem Aufwand")&gt;0,"Nur Tätigkeiten mit geplantem Aufwand","")</f>
        <v/>
      </c>
      <c r="B49" s="123"/>
      <c r="C49" s="123"/>
      <c r="D49" s="123"/>
      <c r="E49" s="123"/>
      <c r="F49" s="123"/>
      <c r="G49" s="123"/>
      <c r="H49" s="123"/>
      <c r="I49" s="123"/>
      <c r="J49" s="123"/>
      <c r="K49" s="426"/>
      <c r="L49" s="426"/>
    </row>
    <row r="50" spans="1:12" ht="15" thickBot="1">
      <c r="A50" s="107" t="str">
        <f>IF(COUNTIF(A51:A65,"Nur Tätigkeiten mit geplantem Aufwand")&gt;0,"Nur Tätigkeiten mit geplantem Aufwand","")</f>
        <v/>
      </c>
      <c r="B50" s="140" t="s">
        <v>115</v>
      </c>
      <c r="C50" s="141"/>
      <c r="D50" s="141"/>
      <c r="E50" s="141"/>
      <c r="F50" s="141"/>
      <c r="G50" s="141"/>
      <c r="H50" s="142">
        <f>SUM(H51:H65)</f>
        <v>0</v>
      </c>
      <c r="I50" s="142">
        <f>SUM(I51:I65)</f>
        <v>0</v>
      </c>
      <c r="J50" s="142">
        <f>SUM(J51:J65)</f>
        <v>0</v>
      </c>
      <c r="K50" s="429"/>
      <c r="L50" s="430"/>
    </row>
    <row r="51" spans="1:12">
      <c r="A51" s="107" t="str">
        <f t="shared" ref="A51:A65" si="8">IF(OR(I51&gt;0,J51&gt;0),"Nur Tätigkeiten mit geplantem Aufwand","")</f>
        <v/>
      </c>
      <c r="B51" s="143"/>
      <c r="C51" s="144"/>
      <c r="D51" s="145"/>
      <c r="E51" s="146"/>
      <c r="F51" s="145"/>
      <c r="G51" s="147"/>
      <c r="H51" s="148">
        <f>D51*G51</f>
        <v>0</v>
      </c>
      <c r="I51" s="148">
        <f>E51*G51</f>
        <v>0</v>
      </c>
      <c r="J51" s="148">
        <f>F51*G51</f>
        <v>0</v>
      </c>
      <c r="K51" s="431"/>
      <c r="L51" s="432"/>
    </row>
    <row r="52" spans="1:12">
      <c r="A52" s="107" t="str">
        <f t="shared" si="8"/>
        <v/>
      </c>
      <c r="B52" s="143"/>
      <c r="C52" s="144"/>
      <c r="D52" s="145"/>
      <c r="E52" s="149"/>
      <c r="F52" s="145"/>
      <c r="G52" s="147"/>
      <c r="H52" s="148">
        <f t="shared" ref="H52:H65" si="9">D52*G52</f>
        <v>0</v>
      </c>
      <c r="I52" s="148">
        <f t="shared" ref="I52:I65" si="10">E52*G52</f>
        <v>0</v>
      </c>
      <c r="J52" s="148">
        <f t="shared" ref="J52:J65" si="11">F52*G52</f>
        <v>0</v>
      </c>
      <c r="K52" s="427"/>
      <c r="L52" s="428"/>
    </row>
    <row r="53" spans="1:12">
      <c r="A53" s="107" t="str">
        <f t="shared" si="8"/>
        <v/>
      </c>
      <c r="B53" s="143"/>
      <c r="C53" s="144"/>
      <c r="D53" s="145"/>
      <c r="E53" s="149"/>
      <c r="F53" s="145"/>
      <c r="G53" s="147"/>
      <c r="H53" s="148">
        <f t="shared" si="9"/>
        <v>0</v>
      </c>
      <c r="I53" s="148">
        <f t="shared" si="10"/>
        <v>0</v>
      </c>
      <c r="J53" s="148">
        <f t="shared" si="11"/>
        <v>0</v>
      </c>
      <c r="K53" s="427"/>
      <c r="L53" s="428"/>
    </row>
    <row r="54" spans="1:12">
      <c r="A54" s="107" t="str">
        <f t="shared" si="8"/>
        <v/>
      </c>
      <c r="B54" s="143"/>
      <c r="C54" s="144"/>
      <c r="D54" s="145"/>
      <c r="E54" s="149"/>
      <c r="F54" s="145"/>
      <c r="G54" s="147"/>
      <c r="H54" s="148">
        <f t="shared" si="9"/>
        <v>0</v>
      </c>
      <c r="I54" s="148">
        <f t="shared" si="10"/>
        <v>0</v>
      </c>
      <c r="J54" s="148">
        <f t="shared" si="11"/>
        <v>0</v>
      </c>
      <c r="K54" s="427"/>
      <c r="L54" s="428"/>
    </row>
    <row r="55" spans="1:12">
      <c r="A55" s="107" t="str">
        <f t="shared" si="8"/>
        <v/>
      </c>
      <c r="B55" s="143"/>
      <c r="C55" s="144"/>
      <c r="D55" s="145"/>
      <c r="E55" s="149"/>
      <c r="F55" s="145"/>
      <c r="G55" s="147"/>
      <c r="H55" s="148">
        <f t="shared" si="9"/>
        <v>0</v>
      </c>
      <c r="I55" s="148">
        <f t="shared" si="10"/>
        <v>0</v>
      </c>
      <c r="J55" s="148">
        <f t="shared" si="11"/>
        <v>0</v>
      </c>
      <c r="K55" s="427"/>
      <c r="L55" s="428"/>
    </row>
    <row r="56" spans="1:12">
      <c r="A56" s="107" t="str">
        <f t="shared" si="8"/>
        <v/>
      </c>
      <c r="B56" s="143"/>
      <c r="C56" s="144"/>
      <c r="D56" s="145"/>
      <c r="E56" s="149"/>
      <c r="F56" s="145"/>
      <c r="G56" s="147"/>
      <c r="H56" s="148">
        <f t="shared" si="9"/>
        <v>0</v>
      </c>
      <c r="I56" s="148">
        <f t="shared" si="10"/>
        <v>0</v>
      </c>
      <c r="J56" s="148">
        <f t="shared" si="11"/>
        <v>0</v>
      </c>
      <c r="K56" s="427"/>
      <c r="L56" s="428"/>
    </row>
    <row r="57" spans="1:12">
      <c r="A57" s="107" t="str">
        <f t="shared" si="8"/>
        <v/>
      </c>
      <c r="B57" s="143"/>
      <c r="C57" s="144"/>
      <c r="D57" s="145"/>
      <c r="E57" s="149"/>
      <c r="F57" s="145"/>
      <c r="G57" s="147"/>
      <c r="H57" s="148">
        <f t="shared" si="9"/>
        <v>0</v>
      </c>
      <c r="I57" s="148">
        <f t="shared" si="10"/>
        <v>0</v>
      </c>
      <c r="J57" s="148">
        <f t="shared" si="11"/>
        <v>0</v>
      </c>
      <c r="K57" s="427"/>
      <c r="L57" s="428"/>
    </row>
    <row r="58" spans="1:12">
      <c r="A58" s="107" t="str">
        <f t="shared" si="8"/>
        <v/>
      </c>
      <c r="B58" s="143"/>
      <c r="C58" s="144"/>
      <c r="D58" s="145"/>
      <c r="E58" s="149"/>
      <c r="F58" s="145"/>
      <c r="G58" s="147"/>
      <c r="H58" s="148">
        <f t="shared" si="9"/>
        <v>0</v>
      </c>
      <c r="I58" s="148">
        <f t="shared" si="10"/>
        <v>0</v>
      </c>
      <c r="J58" s="148">
        <f t="shared" si="11"/>
        <v>0</v>
      </c>
      <c r="K58" s="427"/>
      <c r="L58" s="428"/>
    </row>
    <row r="59" spans="1:12">
      <c r="A59" s="107" t="str">
        <f t="shared" si="8"/>
        <v/>
      </c>
      <c r="B59" s="143"/>
      <c r="C59" s="144"/>
      <c r="D59" s="145"/>
      <c r="E59" s="149"/>
      <c r="F59" s="145"/>
      <c r="G59" s="147"/>
      <c r="H59" s="148">
        <f t="shared" si="9"/>
        <v>0</v>
      </c>
      <c r="I59" s="148">
        <f t="shared" si="10"/>
        <v>0</v>
      </c>
      <c r="J59" s="148">
        <f t="shared" si="11"/>
        <v>0</v>
      </c>
      <c r="K59" s="427"/>
      <c r="L59" s="428"/>
    </row>
    <row r="60" spans="1:12">
      <c r="A60" s="107" t="str">
        <f t="shared" si="8"/>
        <v/>
      </c>
      <c r="B60" s="143"/>
      <c r="C60" s="144"/>
      <c r="D60" s="145"/>
      <c r="E60" s="149"/>
      <c r="F60" s="145"/>
      <c r="G60" s="147"/>
      <c r="H60" s="148">
        <f t="shared" si="9"/>
        <v>0</v>
      </c>
      <c r="I60" s="148">
        <f t="shared" si="10"/>
        <v>0</v>
      </c>
      <c r="J60" s="148">
        <f t="shared" si="11"/>
        <v>0</v>
      </c>
      <c r="K60" s="427"/>
      <c r="L60" s="428"/>
    </row>
    <row r="61" spans="1:12">
      <c r="A61" s="107" t="str">
        <f t="shared" si="8"/>
        <v/>
      </c>
      <c r="B61" s="143"/>
      <c r="C61" s="144"/>
      <c r="D61" s="145"/>
      <c r="E61" s="149"/>
      <c r="F61" s="145"/>
      <c r="G61" s="147"/>
      <c r="H61" s="148">
        <f t="shared" si="9"/>
        <v>0</v>
      </c>
      <c r="I61" s="148">
        <f t="shared" si="10"/>
        <v>0</v>
      </c>
      <c r="J61" s="148">
        <f t="shared" si="11"/>
        <v>0</v>
      </c>
      <c r="K61" s="427"/>
      <c r="L61" s="428"/>
    </row>
    <row r="62" spans="1:12">
      <c r="A62" s="107" t="str">
        <f t="shared" si="8"/>
        <v/>
      </c>
      <c r="B62" s="143"/>
      <c r="C62" s="144"/>
      <c r="D62" s="145"/>
      <c r="E62" s="149"/>
      <c r="F62" s="145"/>
      <c r="G62" s="147"/>
      <c r="H62" s="148">
        <f t="shared" si="9"/>
        <v>0</v>
      </c>
      <c r="I62" s="148">
        <f t="shared" si="10"/>
        <v>0</v>
      </c>
      <c r="J62" s="148">
        <f t="shared" si="11"/>
        <v>0</v>
      </c>
      <c r="K62" s="427"/>
      <c r="L62" s="428"/>
    </row>
    <row r="63" spans="1:12">
      <c r="A63" s="107" t="str">
        <f t="shared" si="8"/>
        <v/>
      </c>
      <c r="B63" s="143"/>
      <c r="C63" s="144"/>
      <c r="D63" s="145"/>
      <c r="E63" s="149"/>
      <c r="F63" s="145"/>
      <c r="G63" s="147"/>
      <c r="H63" s="148">
        <f t="shared" si="9"/>
        <v>0</v>
      </c>
      <c r="I63" s="148">
        <f t="shared" si="10"/>
        <v>0</v>
      </c>
      <c r="J63" s="148">
        <f t="shared" si="11"/>
        <v>0</v>
      </c>
      <c r="K63" s="427"/>
      <c r="L63" s="428"/>
    </row>
    <row r="64" spans="1:12">
      <c r="A64" s="107" t="str">
        <f t="shared" si="8"/>
        <v/>
      </c>
      <c r="B64" s="143"/>
      <c r="C64" s="144"/>
      <c r="D64" s="145"/>
      <c r="E64" s="149"/>
      <c r="F64" s="145"/>
      <c r="G64" s="147"/>
      <c r="H64" s="148">
        <f t="shared" si="9"/>
        <v>0</v>
      </c>
      <c r="I64" s="148">
        <f t="shared" si="10"/>
        <v>0</v>
      </c>
      <c r="J64" s="148">
        <f t="shared" si="11"/>
        <v>0</v>
      </c>
      <c r="K64" s="427"/>
      <c r="L64" s="428"/>
    </row>
    <row r="65" spans="1:12" ht="15" thickBot="1">
      <c r="A65" s="107" t="str">
        <f t="shared" si="8"/>
        <v/>
      </c>
      <c r="B65" s="150"/>
      <c r="C65" s="151"/>
      <c r="D65" s="152"/>
      <c r="E65" s="153"/>
      <c r="F65" s="152"/>
      <c r="G65" s="154"/>
      <c r="H65" s="155">
        <f t="shared" si="9"/>
        <v>0</v>
      </c>
      <c r="I65" s="148">
        <f t="shared" si="10"/>
        <v>0</v>
      </c>
      <c r="J65" s="148">
        <f t="shared" si="11"/>
        <v>0</v>
      </c>
      <c r="K65" s="433"/>
      <c r="L65" s="434"/>
    </row>
    <row r="66" spans="1:12" ht="15" thickBot="1">
      <c r="A66" s="107" t="str">
        <f>IF(COUNTIF(A68:A82,"Nur Tätigkeiten mit geplantem Aufwand")&gt;0,"Nur Tätigkeiten mit geplantem Aufwand","")</f>
        <v/>
      </c>
      <c r="B66" s="123"/>
      <c r="C66" s="123"/>
      <c r="D66" s="123"/>
      <c r="E66" s="123"/>
      <c r="F66" s="123"/>
      <c r="G66" s="123"/>
      <c r="H66" s="123"/>
      <c r="I66" s="123"/>
      <c r="J66" s="123"/>
      <c r="K66" s="426"/>
      <c r="L66" s="426"/>
    </row>
    <row r="67" spans="1:12" ht="15" thickBot="1">
      <c r="A67" s="107" t="str">
        <f>IF(COUNTIF(A68:A82,"Nur Tätigkeiten mit geplantem Aufwand")&gt;0,"Nur Tätigkeiten mit geplantem Aufwand","")</f>
        <v/>
      </c>
      <c r="B67" s="140" t="s">
        <v>125</v>
      </c>
      <c r="C67" s="141"/>
      <c r="D67" s="141"/>
      <c r="E67" s="141"/>
      <c r="F67" s="141"/>
      <c r="G67" s="141"/>
      <c r="H67" s="142">
        <f>SUM(H68:H82)</f>
        <v>0</v>
      </c>
      <c r="I67" s="142">
        <f>SUM(I68:I82)</f>
        <v>0</v>
      </c>
      <c r="J67" s="142">
        <f>SUM(J68:J82)</f>
        <v>0</v>
      </c>
      <c r="K67" s="429"/>
      <c r="L67" s="430"/>
    </row>
    <row r="68" spans="1:12">
      <c r="A68" s="107" t="str">
        <f t="shared" ref="A68:A82" si="12">IF(OR(I68&gt;0,J68&gt;0),"Nur Tätigkeiten mit geplantem Aufwand","")</f>
        <v/>
      </c>
      <c r="B68" s="143"/>
      <c r="C68" s="144"/>
      <c r="D68" s="145"/>
      <c r="E68" s="146"/>
      <c r="F68" s="145"/>
      <c r="G68" s="147"/>
      <c r="H68" s="148">
        <f>D68*G68</f>
        <v>0</v>
      </c>
      <c r="I68" s="148">
        <f>E68*G68</f>
        <v>0</v>
      </c>
      <c r="J68" s="148">
        <f t="shared" ref="J68:J82" si="13">F68*G68</f>
        <v>0</v>
      </c>
      <c r="K68" s="431"/>
      <c r="L68" s="432"/>
    </row>
    <row r="69" spans="1:12">
      <c r="A69" s="107" t="str">
        <f t="shared" si="12"/>
        <v/>
      </c>
      <c r="B69" s="143"/>
      <c r="C69" s="144"/>
      <c r="D69" s="145"/>
      <c r="E69" s="149"/>
      <c r="F69" s="145"/>
      <c r="G69" s="147"/>
      <c r="H69" s="148">
        <f t="shared" ref="H69:H82" si="14">D69*G69</f>
        <v>0</v>
      </c>
      <c r="I69" s="148">
        <f t="shared" ref="I69:I82" si="15">E69*G69</f>
        <v>0</v>
      </c>
      <c r="J69" s="148">
        <f t="shared" si="13"/>
        <v>0</v>
      </c>
      <c r="K69" s="427"/>
      <c r="L69" s="428"/>
    </row>
    <row r="70" spans="1:12">
      <c r="A70" s="107" t="str">
        <f t="shared" si="12"/>
        <v/>
      </c>
      <c r="B70" s="143"/>
      <c r="C70" s="144"/>
      <c r="D70" s="145"/>
      <c r="E70" s="149"/>
      <c r="F70" s="145"/>
      <c r="G70" s="147"/>
      <c r="H70" s="148">
        <f t="shared" si="14"/>
        <v>0</v>
      </c>
      <c r="I70" s="148">
        <f t="shared" si="15"/>
        <v>0</v>
      </c>
      <c r="J70" s="148">
        <f t="shared" si="13"/>
        <v>0</v>
      </c>
      <c r="K70" s="427"/>
      <c r="L70" s="428"/>
    </row>
    <row r="71" spans="1:12">
      <c r="A71" s="107" t="str">
        <f t="shared" si="12"/>
        <v/>
      </c>
      <c r="B71" s="143"/>
      <c r="C71" s="144"/>
      <c r="D71" s="145"/>
      <c r="E71" s="149"/>
      <c r="F71" s="145"/>
      <c r="G71" s="147"/>
      <c r="H71" s="148">
        <f t="shared" si="14"/>
        <v>0</v>
      </c>
      <c r="I71" s="148">
        <f t="shared" si="15"/>
        <v>0</v>
      </c>
      <c r="J71" s="148">
        <f t="shared" si="13"/>
        <v>0</v>
      </c>
      <c r="K71" s="427"/>
      <c r="L71" s="428"/>
    </row>
    <row r="72" spans="1:12">
      <c r="A72" s="107" t="str">
        <f t="shared" si="12"/>
        <v/>
      </c>
      <c r="B72" s="143"/>
      <c r="C72" s="144"/>
      <c r="D72" s="145"/>
      <c r="E72" s="149"/>
      <c r="F72" s="145"/>
      <c r="G72" s="147"/>
      <c r="H72" s="148">
        <f t="shared" si="14"/>
        <v>0</v>
      </c>
      <c r="I72" s="148">
        <f t="shared" si="15"/>
        <v>0</v>
      </c>
      <c r="J72" s="148">
        <f t="shared" si="13"/>
        <v>0</v>
      </c>
      <c r="K72" s="427"/>
      <c r="L72" s="428"/>
    </row>
    <row r="73" spans="1:12">
      <c r="A73" s="107" t="str">
        <f t="shared" si="12"/>
        <v/>
      </c>
      <c r="B73" s="143"/>
      <c r="C73" s="144"/>
      <c r="D73" s="145"/>
      <c r="E73" s="149"/>
      <c r="F73" s="145"/>
      <c r="G73" s="147"/>
      <c r="H73" s="148">
        <f t="shared" si="14"/>
        <v>0</v>
      </c>
      <c r="I73" s="148">
        <f t="shared" si="15"/>
        <v>0</v>
      </c>
      <c r="J73" s="148">
        <f t="shared" si="13"/>
        <v>0</v>
      </c>
      <c r="K73" s="427"/>
      <c r="L73" s="428"/>
    </row>
    <row r="74" spans="1:12">
      <c r="A74" s="107" t="str">
        <f t="shared" si="12"/>
        <v/>
      </c>
      <c r="B74" s="143"/>
      <c r="C74" s="144"/>
      <c r="D74" s="145"/>
      <c r="E74" s="149"/>
      <c r="F74" s="145"/>
      <c r="G74" s="147"/>
      <c r="H74" s="148">
        <f t="shared" si="14"/>
        <v>0</v>
      </c>
      <c r="I74" s="148">
        <f t="shared" si="15"/>
        <v>0</v>
      </c>
      <c r="J74" s="148">
        <f t="shared" si="13"/>
        <v>0</v>
      </c>
      <c r="K74" s="427"/>
      <c r="L74" s="428"/>
    </row>
    <row r="75" spans="1:12">
      <c r="A75" s="107" t="str">
        <f t="shared" si="12"/>
        <v/>
      </c>
      <c r="B75" s="143"/>
      <c r="C75" s="144"/>
      <c r="D75" s="145"/>
      <c r="E75" s="149"/>
      <c r="F75" s="145"/>
      <c r="G75" s="147"/>
      <c r="H75" s="148">
        <f t="shared" si="14"/>
        <v>0</v>
      </c>
      <c r="I75" s="148">
        <f t="shared" si="15"/>
        <v>0</v>
      </c>
      <c r="J75" s="148">
        <f t="shared" si="13"/>
        <v>0</v>
      </c>
      <c r="K75" s="427"/>
      <c r="L75" s="428"/>
    </row>
    <row r="76" spans="1:12">
      <c r="A76" s="107" t="str">
        <f t="shared" si="12"/>
        <v/>
      </c>
      <c r="B76" s="143"/>
      <c r="C76" s="144"/>
      <c r="D76" s="145"/>
      <c r="E76" s="149"/>
      <c r="F76" s="145"/>
      <c r="G76" s="147"/>
      <c r="H76" s="148">
        <f t="shared" si="14"/>
        <v>0</v>
      </c>
      <c r="I76" s="148">
        <f t="shared" si="15"/>
        <v>0</v>
      </c>
      <c r="J76" s="148">
        <f t="shared" si="13"/>
        <v>0</v>
      </c>
      <c r="K76" s="427"/>
      <c r="L76" s="428"/>
    </row>
    <row r="77" spans="1:12">
      <c r="A77" s="107" t="str">
        <f t="shared" si="12"/>
        <v/>
      </c>
      <c r="B77" s="143"/>
      <c r="C77" s="144"/>
      <c r="D77" s="145"/>
      <c r="E77" s="149"/>
      <c r="F77" s="145"/>
      <c r="G77" s="147"/>
      <c r="H77" s="148">
        <f t="shared" si="14"/>
        <v>0</v>
      </c>
      <c r="I77" s="148">
        <f t="shared" si="15"/>
        <v>0</v>
      </c>
      <c r="J77" s="148">
        <f t="shared" si="13"/>
        <v>0</v>
      </c>
      <c r="K77" s="427"/>
      <c r="L77" s="428"/>
    </row>
    <row r="78" spans="1:12">
      <c r="A78" s="107" t="str">
        <f t="shared" si="12"/>
        <v/>
      </c>
      <c r="B78" s="143"/>
      <c r="C78" s="144"/>
      <c r="D78" s="145"/>
      <c r="E78" s="149"/>
      <c r="F78" s="145"/>
      <c r="G78" s="147"/>
      <c r="H78" s="148">
        <f t="shared" si="14"/>
        <v>0</v>
      </c>
      <c r="I78" s="148">
        <f t="shared" si="15"/>
        <v>0</v>
      </c>
      <c r="J78" s="148">
        <f t="shared" si="13"/>
        <v>0</v>
      </c>
      <c r="K78" s="427"/>
      <c r="L78" s="428"/>
    </row>
    <row r="79" spans="1:12">
      <c r="A79" s="107" t="str">
        <f t="shared" si="12"/>
        <v/>
      </c>
      <c r="B79" s="143"/>
      <c r="C79" s="144"/>
      <c r="D79" s="145"/>
      <c r="E79" s="149"/>
      <c r="F79" s="145"/>
      <c r="G79" s="147"/>
      <c r="H79" s="148">
        <f t="shared" si="14"/>
        <v>0</v>
      </c>
      <c r="I79" s="148">
        <f t="shared" si="15"/>
        <v>0</v>
      </c>
      <c r="J79" s="148">
        <f t="shared" si="13"/>
        <v>0</v>
      </c>
      <c r="K79" s="427"/>
      <c r="L79" s="428"/>
    </row>
    <row r="80" spans="1:12">
      <c r="A80" s="107" t="str">
        <f t="shared" si="12"/>
        <v/>
      </c>
      <c r="B80" s="143"/>
      <c r="C80" s="144"/>
      <c r="D80" s="145"/>
      <c r="E80" s="149"/>
      <c r="F80" s="145"/>
      <c r="G80" s="147"/>
      <c r="H80" s="148">
        <f t="shared" si="14"/>
        <v>0</v>
      </c>
      <c r="I80" s="148">
        <f t="shared" si="15"/>
        <v>0</v>
      </c>
      <c r="J80" s="148">
        <f t="shared" si="13"/>
        <v>0</v>
      </c>
      <c r="K80" s="427"/>
      <c r="L80" s="428"/>
    </row>
    <row r="81" spans="1:12">
      <c r="A81" s="107" t="str">
        <f t="shared" si="12"/>
        <v/>
      </c>
      <c r="B81" s="143"/>
      <c r="C81" s="144"/>
      <c r="D81" s="145"/>
      <c r="E81" s="149"/>
      <c r="F81" s="145"/>
      <c r="G81" s="147"/>
      <c r="H81" s="148">
        <f t="shared" si="14"/>
        <v>0</v>
      </c>
      <c r="I81" s="148">
        <f t="shared" si="15"/>
        <v>0</v>
      </c>
      <c r="J81" s="148">
        <f t="shared" si="13"/>
        <v>0</v>
      </c>
      <c r="K81" s="427"/>
      <c r="L81" s="428"/>
    </row>
    <row r="82" spans="1:12" ht="15" thickBot="1">
      <c r="A82" s="107" t="str">
        <f t="shared" si="12"/>
        <v/>
      </c>
      <c r="B82" s="150"/>
      <c r="C82" s="151"/>
      <c r="D82" s="152"/>
      <c r="E82" s="153"/>
      <c r="F82" s="152"/>
      <c r="G82" s="154"/>
      <c r="H82" s="155">
        <f t="shared" si="14"/>
        <v>0</v>
      </c>
      <c r="I82" s="148">
        <f t="shared" si="15"/>
        <v>0</v>
      </c>
      <c r="J82" s="148">
        <f t="shared" si="13"/>
        <v>0</v>
      </c>
      <c r="K82" s="433"/>
      <c r="L82" s="434"/>
    </row>
    <row r="83" spans="1:12" ht="15" thickBot="1">
      <c r="A83" s="107" t="str">
        <f>IF(COUNTIF(A85:A98,"Nur Tätigkeiten mit geplantem Aufwand")&gt;0,"Nur Tätigkeiten mit geplantem Aufwand","")</f>
        <v/>
      </c>
      <c r="B83" s="123"/>
      <c r="C83" s="123"/>
      <c r="D83" s="123"/>
      <c r="E83" s="123"/>
      <c r="F83" s="123"/>
      <c r="G83" s="123"/>
      <c r="H83" s="123"/>
      <c r="I83" s="123"/>
      <c r="J83" s="123"/>
      <c r="K83" s="426"/>
      <c r="L83" s="426"/>
    </row>
    <row r="84" spans="1:12" ht="15" thickBot="1">
      <c r="A84" s="107" t="str">
        <f>IF(COUNTIF(A85:A98,"Nur Tätigkeiten mit geplantem Aufwand")&gt;0,"Nur Tätigkeiten mit geplantem Aufwand","")</f>
        <v/>
      </c>
      <c r="B84" s="140" t="s">
        <v>116</v>
      </c>
      <c r="C84" s="141"/>
      <c r="D84" s="141"/>
      <c r="E84" s="141"/>
      <c r="F84" s="141"/>
      <c r="G84" s="141"/>
      <c r="H84" s="142">
        <f>SUM(H85:H99)</f>
        <v>0</v>
      </c>
      <c r="I84" s="142">
        <f>SUM(I85:I99)</f>
        <v>0</v>
      </c>
      <c r="J84" s="142">
        <f>SUM(J85:J99)</f>
        <v>0</v>
      </c>
      <c r="K84" s="429"/>
      <c r="L84" s="430"/>
    </row>
    <row r="85" spans="1:12">
      <c r="A85" s="107" t="str">
        <f t="shared" ref="A85:A99" si="16">IF(OR(I85&gt;0,J85&gt;0),"Nur Tätigkeiten mit geplantem Aufwand","")</f>
        <v/>
      </c>
      <c r="B85" s="143"/>
      <c r="C85" s="144"/>
      <c r="D85" s="145"/>
      <c r="E85" s="146"/>
      <c r="F85" s="145"/>
      <c r="G85" s="147"/>
      <c r="H85" s="148">
        <f>D85*G85</f>
        <v>0</v>
      </c>
      <c r="I85" s="148">
        <f>E85*G85</f>
        <v>0</v>
      </c>
      <c r="J85" s="148">
        <f t="shared" ref="J85:J99" si="17">F85*G85</f>
        <v>0</v>
      </c>
      <c r="K85" s="431"/>
      <c r="L85" s="432"/>
    </row>
    <row r="86" spans="1:12">
      <c r="A86" s="107" t="str">
        <f t="shared" si="16"/>
        <v/>
      </c>
      <c r="B86" s="143"/>
      <c r="C86" s="144"/>
      <c r="D86" s="145"/>
      <c r="E86" s="149"/>
      <c r="F86" s="145"/>
      <c r="G86" s="147"/>
      <c r="H86" s="148">
        <f t="shared" ref="H86:H99" si="18">D86*G86</f>
        <v>0</v>
      </c>
      <c r="I86" s="148">
        <f t="shared" ref="I86:I99" si="19">E86*G86</f>
        <v>0</v>
      </c>
      <c r="J86" s="148">
        <f t="shared" si="17"/>
        <v>0</v>
      </c>
      <c r="K86" s="427"/>
      <c r="L86" s="428"/>
    </row>
    <row r="87" spans="1:12">
      <c r="A87" s="107" t="str">
        <f t="shared" si="16"/>
        <v/>
      </c>
      <c r="B87" s="143"/>
      <c r="C87" s="144"/>
      <c r="D87" s="145"/>
      <c r="E87" s="149"/>
      <c r="F87" s="145"/>
      <c r="G87" s="147"/>
      <c r="H87" s="148">
        <f t="shared" si="18"/>
        <v>0</v>
      </c>
      <c r="I87" s="148">
        <f t="shared" si="19"/>
        <v>0</v>
      </c>
      <c r="J87" s="148">
        <f t="shared" si="17"/>
        <v>0</v>
      </c>
      <c r="K87" s="427"/>
      <c r="L87" s="428"/>
    </row>
    <row r="88" spans="1:12">
      <c r="A88" s="107" t="str">
        <f t="shared" si="16"/>
        <v/>
      </c>
      <c r="B88" s="143"/>
      <c r="C88" s="144"/>
      <c r="D88" s="145"/>
      <c r="E88" s="149"/>
      <c r="F88" s="145"/>
      <c r="G88" s="147"/>
      <c r="H88" s="148">
        <f t="shared" si="18"/>
        <v>0</v>
      </c>
      <c r="I88" s="148">
        <f t="shared" si="19"/>
        <v>0</v>
      </c>
      <c r="J88" s="148">
        <f t="shared" si="17"/>
        <v>0</v>
      </c>
      <c r="K88" s="427"/>
      <c r="L88" s="428"/>
    </row>
    <row r="89" spans="1:12">
      <c r="A89" s="107" t="str">
        <f t="shared" si="16"/>
        <v/>
      </c>
      <c r="B89" s="143"/>
      <c r="C89" s="144"/>
      <c r="D89" s="145"/>
      <c r="E89" s="149"/>
      <c r="F89" s="145"/>
      <c r="G89" s="147"/>
      <c r="H89" s="148">
        <f t="shared" si="18"/>
        <v>0</v>
      </c>
      <c r="I89" s="148">
        <f t="shared" si="19"/>
        <v>0</v>
      </c>
      <c r="J89" s="148">
        <f t="shared" si="17"/>
        <v>0</v>
      </c>
      <c r="K89" s="427"/>
      <c r="L89" s="428"/>
    </row>
    <row r="90" spans="1:12">
      <c r="A90" s="107" t="str">
        <f t="shared" si="16"/>
        <v/>
      </c>
      <c r="B90" s="143"/>
      <c r="C90" s="144"/>
      <c r="D90" s="145"/>
      <c r="E90" s="149"/>
      <c r="F90" s="145"/>
      <c r="G90" s="147"/>
      <c r="H90" s="148">
        <f t="shared" si="18"/>
        <v>0</v>
      </c>
      <c r="I90" s="148">
        <f t="shared" si="19"/>
        <v>0</v>
      </c>
      <c r="J90" s="148">
        <f t="shared" si="17"/>
        <v>0</v>
      </c>
      <c r="K90" s="427"/>
      <c r="L90" s="428"/>
    </row>
    <row r="91" spans="1:12">
      <c r="A91" s="107" t="str">
        <f t="shared" si="16"/>
        <v/>
      </c>
      <c r="B91" s="143"/>
      <c r="C91" s="144"/>
      <c r="D91" s="145"/>
      <c r="E91" s="149"/>
      <c r="F91" s="145"/>
      <c r="G91" s="147"/>
      <c r="H91" s="148">
        <f t="shared" si="18"/>
        <v>0</v>
      </c>
      <c r="I91" s="148">
        <f t="shared" si="19"/>
        <v>0</v>
      </c>
      <c r="J91" s="148">
        <f t="shared" si="17"/>
        <v>0</v>
      </c>
      <c r="K91" s="427"/>
      <c r="L91" s="428"/>
    </row>
    <row r="92" spans="1:12">
      <c r="A92" s="107" t="str">
        <f t="shared" si="16"/>
        <v/>
      </c>
      <c r="B92" s="143"/>
      <c r="C92" s="144"/>
      <c r="D92" s="145"/>
      <c r="E92" s="149"/>
      <c r="F92" s="145"/>
      <c r="G92" s="147"/>
      <c r="H92" s="148">
        <f t="shared" si="18"/>
        <v>0</v>
      </c>
      <c r="I92" s="148">
        <f t="shared" si="19"/>
        <v>0</v>
      </c>
      <c r="J92" s="148">
        <f t="shared" si="17"/>
        <v>0</v>
      </c>
      <c r="K92" s="427"/>
      <c r="L92" s="428"/>
    </row>
    <row r="93" spans="1:12">
      <c r="A93" s="107" t="str">
        <f t="shared" si="16"/>
        <v/>
      </c>
      <c r="B93" s="143"/>
      <c r="C93" s="144"/>
      <c r="D93" s="145"/>
      <c r="E93" s="149"/>
      <c r="F93" s="145"/>
      <c r="G93" s="147"/>
      <c r="H93" s="148">
        <f t="shared" si="18"/>
        <v>0</v>
      </c>
      <c r="I93" s="148">
        <f t="shared" si="19"/>
        <v>0</v>
      </c>
      <c r="J93" s="148">
        <f t="shared" si="17"/>
        <v>0</v>
      </c>
      <c r="K93" s="427"/>
      <c r="L93" s="428"/>
    </row>
    <row r="94" spans="1:12">
      <c r="A94" s="107" t="str">
        <f t="shared" si="16"/>
        <v/>
      </c>
      <c r="B94" s="143"/>
      <c r="C94" s="144"/>
      <c r="D94" s="145"/>
      <c r="E94" s="149"/>
      <c r="F94" s="145"/>
      <c r="G94" s="147"/>
      <c r="H94" s="148">
        <f t="shared" si="18"/>
        <v>0</v>
      </c>
      <c r="I94" s="148">
        <f t="shared" si="19"/>
        <v>0</v>
      </c>
      <c r="J94" s="148">
        <f t="shared" si="17"/>
        <v>0</v>
      </c>
      <c r="K94" s="427"/>
      <c r="L94" s="428"/>
    </row>
    <row r="95" spans="1:12">
      <c r="A95" s="107" t="str">
        <f t="shared" si="16"/>
        <v/>
      </c>
      <c r="B95" s="143"/>
      <c r="C95" s="144"/>
      <c r="D95" s="145"/>
      <c r="E95" s="149"/>
      <c r="F95" s="145"/>
      <c r="G95" s="147"/>
      <c r="H95" s="148">
        <f t="shared" si="18"/>
        <v>0</v>
      </c>
      <c r="I95" s="148">
        <f t="shared" si="19"/>
        <v>0</v>
      </c>
      <c r="J95" s="148">
        <f t="shared" si="17"/>
        <v>0</v>
      </c>
      <c r="K95" s="427"/>
      <c r="L95" s="428"/>
    </row>
    <row r="96" spans="1:12">
      <c r="A96" s="107" t="str">
        <f t="shared" si="16"/>
        <v/>
      </c>
      <c r="B96" s="143"/>
      <c r="C96" s="144"/>
      <c r="D96" s="145"/>
      <c r="E96" s="149"/>
      <c r="F96" s="145"/>
      <c r="G96" s="147"/>
      <c r="H96" s="148">
        <f t="shared" si="18"/>
        <v>0</v>
      </c>
      <c r="I96" s="148">
        <f t="shared" si="19"/>
        <v>0</v>
      </c>
      <c r="J96" s="148">
        <f t="shared" si="17"/>
        <v>0</v>
      </c>
      <c r="K96" s="427"/>
      <c r="L96" s="428"/>
    </row>
    <row r="97" spans="1:12">
      <c r="A97" s="107" t="str">
        <f t="shared" si="16"/>
        <v/>
      </c>
      <c r="B97" s="143"/>
      <c r="C97" s="144"/>
      <c r="D97" s="145"/>
      <c r="E97" s="149"/>
      <c r="F97" s="145"/>
      <c r="G97" s="147"/>
      <c r="H97" s="148">
        <f t="shared" si="18"/>
        <v>0</v>
      </c>
      <c r="I97" s="148">
        <f t="shared" si="19"/>
        <v>0</v>
      </c>
      <c r="J97" s="148">
        <f t="shared" si="17"/>
        <v>0</v>
      </c>
      <c r="K97" s="427"/>
      <c r="L97" s="428"/>
    </row>
    <row r="98" spans="1:12">
      <c r="A98" s="107" t="str">
        <f t="shared" si="16"/>
        <v/>
      </c>
      <c r="B98" s="143"/>
      <c r="C98" s="144"/>
      <c r="D98" s="145"/>
      <c r="E98" s="149"/>
      <c r="F98" s="145"/>
      <c r="G98" s="147"/>
      <c r="H98" s="148">
        <f t="shared" si="18"/>
        <v>0</v>
      </c>
      <c r="I98" s="148">
        <f t="shared" si="19"/>
        <v>0</v>
      </c>
      <c r="J98" s="148">
        <f t="shared" si="17"/>
        <v>0</v>
      </c>
      <c r="K98" s="427"/>
      <c r="L98" s="428"/>
    </row>
    <row r="99" spans="1:12" ht="15" thickBot="1">
      <c r="A99" s="107" t="str">
        <f t="shared" si="16"/>
        <v/>
      </c>
      <c r="B99" s="150"/>
      <c r="C99" s="151"/>
      <c r="D99" s="152"/>
      <c r="E99" s="153"/>
      <c r="F99" s="152"/>
      <c r="G99" s="154"/>
      <c r="H99" s="155">
        <f t="shared" si="18"/>
        <v>0</v>
      </c>
      <c r="I99" s="148">
        <f t="shared" si="19"/>
        <v>0</v>
      </c>
      <c r="J99" s="148">
        <f t="shared" si="17"/>
        <v>0</v>
      </c>
      <c r="K99" s="433"/>
      <c r="L99" s="434"/>
    </row>
    <row r="100" spans="1:12" ht="15" thickBot="1">
      <c r="A100" s="107" t="str">
        <f>IF(COUNTIF(A102:A115,"Nur Tätigkeiten mit geplantem Aufwand")&gt;0,"Nur Tätigkeiten mit geplantem Aufwand","")</f>
        <v/>
      </c>
      <c r="B100" s="123"/>
      <c r="C100" s="123"/>
      <c r="D100" s="123"/>
      <c r="E100" s="123"/>
      <c r="F100" s="123"/>
      <c r="G100" s="123"/>
      <c r="H100" s="123"/>
      <c r="I100" s="123"/>
      <c r="J100" s="123"/>
      <c r="K100" s="426"/>
      <c r="L100" s="426"/>
    </row>
    <row r="101" spans="1:12" ht="15" thickBot="1">
      <c r="A101" s="107" t="str">
        <f>IF(COUNTIF(A102:A115,"Nur Tätigkeiten mit geplantem Aufwand")&gt;0,"Nur Tätigkeiten mit geplantem Aufwand","")</f>
        <v/>
      </c>
      <c r="B101" s="140" t="s">
        <v>126</v>
      </c>
      <c r="C101" s="141"/>
      <c r="D101" s="141"/>
      <c r="E101" s="141"/>
      <c r="F101" s="141"/>
      <c r="G101" s="141"/>
      <c r="H101" s="142">
        <f>SUM(H102:H116)</f>
        <v>0</v>
      </c>
      <c r="I101" s="142">
        <f>SUM(I102:I116)</f>
        <v>0</v>
      </c>
      <c r="J101" s="142">
        <f>SUM(J102:J116)</f>
        <v>0</v>
      </c>
      <c r="K101" s="429"/>
      <c r="L101" s="430"/>
    </row>
    <row r="102" spans="1:12">
      <c r="A102" s="107" t="str">
        <f t="shared" ref="A102:A116" si="20">IF(OR(I102&gt;0,J102&gt;0),"Nur Tätigkeiten mit geplantem Aufwand","")</f>
        <v/>
      </c>
      <c r="B102" s="143"/>
      <c r="C102" s="144"/>
      <c r="D102" s="145"/>
      <c r="E102" s="146"/>
      <c r="F102" s="145"/>
      <c r="G102" s="147"/>
      <c r="H102" s="148">
        <f>D102*G102</f>
        <v>0</v>
      </c>
      <c r="I102" s="148">
        <f>E102*G102</f>
        <v>0</v>
      </c>
      <c r="J102" s="148">
        <f t="shared" ref="J102:J116" si="21">F102*G102</f>
        <v>0</v>
      </c>
      <c r="K102" s="431"/>
      <c r="L102" s="432"/>
    </row>
    <row r="103" spans="1:12">
      <c r="A103" s="107" t="str">
        <f t="shared" si="20"/>
        <v/>
      </c>
      <c r="B103" s="143"/>
      <c r="C103" s="144"/>
      <c r="D103" s="145"/>
      <c r="E103" s="149"/>
      <c r="F103" s="145"/>
      <c r="G103" s="147"/>
      <c r="H103" s="148">
        <f t="shared" ref="H103:H116" si="22">D103*G103</f>
        <v>0</v>
      </c>
      <c r="I103" s="148">
        <f t="shared" ref="I103:I116" si="23">E103*G103</f>
        <v>0</v>
      </c>
      <c r="J103" s="148">
        <f t="shared" si="21"/>
        <v>0</v>
      </c>
      <c r="K103" s="427"/>
      <c r="L103" s="428"/>
    </row>
    <row r="104" spans="1:12">
      <c r="A104" s="107" t="str">
        <f t="shared" si="20"/>
        <v/>
      </c>
      <c r="B104" s="143"/>
      <c r="C104" s="144"/>
      <c r="D104" s="145"/>
      <c r="E104" s="149"/>
      <c r="F104" s="145"/>
      <c r="G104" s="147"/>
      <c r="H104" s="148">
        <f t="shared" si="22"/>
        <v>0</v>
      </c>
      <c r="I104" s="148">
        <f t="shared" si="23"/>
        <v>0</v>
      </c>
      <c r="J104" s="148">
        <f t="shared" si="21"/>
        <v>0</v>
      </c>
      <c r="K104" s="427"/>
      <c r="L104" s="428"/>
    </row>
    <row r="105" spans="1:12">
      <c r="A105" s="107" t="str">
        <f t="shared" si="20"/>
        <v/>
      </c>
      <c r="B105" s="143"/>
      <c r="C105" s="144"/>
      <c r="D105" s="145"/>
      <c r="E105" s="149"/>
      <c r="F105" s="145"/>
      <c r="G105" s="147"/>
      <c r="H105" s="148">
        <f t="shared" si="22"/>
        <v>0</v>
      </c>
      <c r="I105" s="148">
        <f t="shared" si="23"/>
        <v>0</v>
      </c>
      <c r="J105" s="148">
        <f t="shared" si="21"/>
        <v>0</v>
      </c>
      <c r="K105" s="427"/>
      <c r="L105" s="428"/>
    </row>
    <row r="106" spans="1:12">
      <c r="A106" s="107" t="str">
        <f t="shared" si="20"/>
        <v/>
      </c>
      <c r="B106" s="143"/>
      <c r="C106" s="144"/>
      <c r="D106" s="145"/>
      <c r="E106" s="149"/>
      <c r="F106" s="145"/>
      <c r="G106" s="147"/>
      <c r="H106" s="148">
        <f t="shared" si="22"/>
        <v>0</v>
      </c>
      <c r="I106" s="148">
        <f t="shared" si="23"/>
        <v>0</v>
      </c>
      <c r="J106" s="148">
        <f t="shared" si="21"/>
        <v>0</v>
      </c>
      <c r="K106" s="427"/>
      <c r="L106" s="428"/>
    </row>
    <row r="107" spans="1:12">
      <c r="A107" s="107" t="str">
        <f t="shared" si="20"/>
        <v/>
      </c>
      <c r="B107" s="143"/>
      <c r="C107" s="144"/>
      <c r="D107" s="145"/>
      <c r="E107" s="149"/>
      <c r="F107" s="145"/>
      <c r="G107" s="147"/>
      <c r="H107" s="148">
        <f t="shared" si="22"/>
        <v>0</v>
      </c>
      <c r="I107" s="148">
        <f t="shared" si="23"/>
        <v>0</v>
      </c>
      <c r="J107" s="148">
        <f t="shared" si="21"/>
        <v>0</v>
      </c>
      <c r="K107" s="427"/>
      <c r="L107" s="428"/>
    </row>
    <row r="108" spans="1:12">
      <c r="A108" s="107" t="str">
        <f t="shared" si="20"/>
        <v/>
      </c>
      <c r="B108" s="143"/>
      <c r="C108" s="144"/>
      <c r="D108" s="145"/>
      <c r="E108" s="149"/>
      <c r="F108" s="145"/>
      <c r="G108" s="147"/>
      <c r="H108" s="148">
        <f t="shared" si="22"/>
        <v>0</v>
      </c>
      <c r="I108" s="148">
        <f t="shared" si="23"/>
        <v>0</v>
      </c>
      <c r="J108" s="148">
        <f t="shared" si="21"/>
        <v>0</v>
      </c>
      <c r="K108" s="427"/>
      <c r="L108" s="428"/>
    </row>
    <row r="109" spans="1:12">
      <c r="A109" s="107" t="str">
        <f t="shared" si="20"/>
        <v/>
      </c>
      <c r="B109" s="143"/>
      <c r="C109" s="144"/>
      <c r="D109" s="145"/>
      <c r="E109" s="149"/>
      <c r="F109" s="145"/>
      <c r="G109" s="147"/>
      <c r="H109" s="148">
        <f t="shared" si="22"/>
        <v>0</v>
      </c>
      <c r="I109" s="148">
        <f t="shared" si="23"/>
        <v>0</v>
      </c>
      <c r="J109" s="148">
        <f t="shared" si="21"/>
        <v>0</v>
      </c>
      <c r="K109" s="427"/>
      <c r="L109" s="428"/>
    </row>
    <row r="110" spans="1:12">
      <c r="A110" s="107" t="str">
        <f t="shared" si="20"/>
        <v/>
      </c>
      <c r="B110" s="143"/>
      <c r="C110" s="144"/>
      <c r="D110" s="145"/>
      <c r="E110" s="149"/>
      <c r="F110" s="145"/>
      <c r="G110" s="147"/>
      <c r="H110" s="148">
        <f t="shared" si="22"/>
        <v>0</v>
      </c>
      <c r="I110" s="148">
        <f t="shared" si="23"/>
        <v>0</v>
      </c>
      <c r="J110" s="148">
        <f t="shared" si="21"/>
        <v>0</v>
      </c>
      <c r="K110" s="427"/>
      <c r="L110" s="428"/>
    </row>
    <row r="111" spans="1:12">
      <c r="A111" s="107" t="str">
        <f t="shared" si="20"/>
        <v/>
      </c>
      <c r="B111" s="143"/>
      <c r="C111" s="144"/>
      <c r="D111" s="145"/>
      <c r="E111" s="149"/>
      <c r="F111" s="145"/>
      <c r="G111" s="147"/>
      <c r="H111" s="148">
        <f t="shared" si="22"/>
        <v>0</v>
      </c>
      <c r="I111" s="148">
        <f t="shared" si="23"/>
        <v>0</v>
      </c>
      <c r="J111" s="148">
        <f t="shared" si="21"/>
        <v>0</v>
      </c>
      <c r="K111" s="427"/>
      <c r="L111" s="428"/>
    </row>
    <row r="112" spans="1:12">
      <c r="A112" s="107" t="str">
        <f t="shared" si="20"/>
        <v/>
      </c>
      <c r="B112" s="143"/>
      <c r="C112" s="144"/>
      <c r="D112" s="145"/>
      <c r="E112" s="149"/>
      <c r="F112" s="145"/>
      <c r="G112" s="147"/>
      <c r="H112" s="148">
        <f t="shared" si="22"/>
        <v>0</v>
      </c>
      <c r="I112" s="148">
        <f t="shared" si="23"/>
        <v>0</v>
      </c>
      <c r="J112" s="148">
        <f t="shared" si="21"/>
        <v>0</v>
      </c>
      <c r="K112" s="427"/>
      <c r="L112" s="428"/>
    </row>
    <row r="113" spans="1:12">
      <c r="A113" s="107" t="str">
        <f t="shared" si="20"/>
        <v/>
      </c>
      <c r="B113" s="143"/>
      <c r="C113" s="144"/>
      <c r="D113" s="145"/>
      <c r="E113" s="149"/>
      <c r="F113" s="145"/>
      <c r="G113" s="147"/>
      <c r="H113" s="148">
        <f t="shared" si="22"/>
        <v>0</v>
      </c>
      <c r="I113" s="148">
        <f t="shared" si="23"/>
        <v>0</v>
      </c>
      <c r="J113" s="148">
        <f t="shared" si="21"/>
        <v>0</v>
      </c>
      <c r="K113" s="427"/>
      <c r="L113" s="428"/>
    </row>
    <row r="114" spans="1:12">
      <c r="A114" s="107" t="str">
        <f t="shared" si="20"/>
        <v/>
      </c>
      <c r="B114" s="143"/>
      <c r="C114" s="144"/>
      <c r="D114" s="145"/>
      <c r="E114" s="149"/>
      <c r="F114" s="145"/>
      <c r="G114" s="147"/>
      <c r="H114" s="148">
        <f t="shared" si="22"/>
        <v>0</v>
      </c>
      <c r="I114" s="148">
        <f t="shared" si="23"/>
        <v>0</v>
      </c>
      <c r="J114" s="148">
        <f t="shared" si="21"/>
        <v>0</v>
      </c>
      <c r="K114" s="427"/>
      <c r="L114" s="428"/>
    </row>
    <row r="115" spans="1:12">
      <c r="A115" s="107" t="str">
        <f t="shared" si="20"/>
        <v/>
      </c>
      <c r="B115" s="143"/>
      <c r="C115" s="144"/>
      <c r="D115" s="145"/>
      <c r="E115" s="149"/>
      <c r="F115" s="145"/>
      <c r="G115" s="147"/>
      <c r="H115" s="148">
        <f t="shared" si="22"/>
        <v>0</v>
      </c>
      <c r="I115" s="148">
        <f t="shared" si="23"/>
        <v>0</v>
      </c>
      <c r="J115" s="148">
        <f t="shared" si="21"/>
        <v>0</v>
      </c>
      <c r="K115" s="427"/>
      <c r="L115" s="428"/>
    </row>
    <row r="116" spans="1:12" ht="15" thickBot="1">
      <c r="A116" s="107" t="str">
        <f t="shared" si="20"/>
        <v/>
      </c>
      <c r="B116" s="150"/>
      <c r="C116" s="151"/>
      <c r="D116" s="152"/>
      <c r="E116" s="153"/>
      <c r="F116" s="152"/>
      <c r="G116" s="154"/>
      <c r="H116" s="155">
        <f t="shared" si="22"/>
        <v>0</v>
      </c>
      <c r="I116" s="148">
        <f t="shared" si="23"/>
        <v>0</v>
      </c>
      <c r="J116" s="148">
        <f t="shared" si="21"/>
        <v>0</v>
      </c>
      <c r="K116" s="433"/>
      <c r="L116" s="434"/>
    </row>
    <row r="117" spans="1:12" ht="15" thickBot="1">
      <c r="A117" s="107" t="str">
        <f>IF(COUNTIF(A119:A133,"Nur Tätigkeiten mit geplantem Aufwand")&gt;0,"Nur Tätigkeiten mit geplantem Aufwand","")</f>
        <v/>
      </c>
      <c r="B117" s="123"/>
      <c r="C117" s="123"/>
      <c r="D117" s="123"/>
      <c r="E117" s="123"/>
      <c r="F117" s="123"/>
      <c r="G117" s="123"/>
      <c r="H117" s="123"/>
      <c r="I117" s="123"/>
      <c r="J117" s="123"/>
      <c r="K117" s="426"/>
      <c r="L117" s="426"/>
    </row>
    <row r="118" spans="1:12" ht="15" thickBot="1">
      <c r="A118" s="107" t="str">
        <f>IF(COUNTIF(A119:A133,"Nur Tätigkeiten mit geplantem Aufwand")&gt;0,"Nur Tätigkeiten mit geplantem Aufwand","")</f>
        <v/>
      </c>
      <c r="B118" s="140" t="s">
        <v>127</v>
      </c>
      <c r="C118" s="141"/>
      <c r="D118" s="141"/>
      <c r="E118" s="141"/>
      <c r="F118" s="141"/>
      <c r="G118" s="141"/>
      <c r="H118" s="142">
        <f>SUM(H119:H133)</f>
        <v>0</v>
      </c>
      <c r="I118" s="142">
        <f>SUM(I119:I133)</f>
        <v>0</v>
      </c>
      <c r="J118" s="142">
        <f>SUM(J119:J133)</f>
        <v>0</v>
      </c>
      <c r="K118" s="429"/>
      <c r="L118" s="430"/>
    </row>
    <row r="119" spans="1:12">
      <c r="A119" s="107" t="str">
        <f t="shared" ref="A119:A133" si="24">IF(OR(I119&gt;0,J119&gt;0),"Nur Tätigkeiten mit geplantem Aufwand","")</f>
        <v/>
      </c>
      <c r="B119" s="143"/>
      <c r="C119" s="144"/>
      <c r="D119" s="145"/>
      <c r="E119" s="146"/>
      <c r="F119" s="145"/>
      <c r="G119" s="147"/>
      <c r="H119" s="148">
        <f>D119*G119</f>
        <v>0</v>
      </c>
      <c r="I119" s="148">
        <f>E119*G119</f>
        <v>0</v>
      </c>
      <c r="J119" s="148">
        <f t="shared" ref="J119:J133" si="25">F119*G119</f>
        <v>0</v>
      </c>
      <c r="K119" s="431"/>
      <c r="L119" s="432"/>
    </row>
    <row r="120" spans="1:12">
      <c r="A120" s="107" t="str">
        <f t="shared" si="24"/>
        <v/>
      </c>
      <c r="B120" s="143"/>
      <c r="C120" s="144"/>
      <c r="D120" s="145"/>
      <c r="E120" s="149"/>
      <c r="F120" s="145"/>
      <c r="G120" s="147"/>
      <c r="H120" s="148">
        <f t="shared" ref="H120:H133" si="26">D120*G120</f>
        <v>0</v>
      </c>
      <c r="I120" s="148">
        <f t="shared" ref="I120:I133" si="27">E120*G120</f>
        <v>0</v>
      </c>
      <c r="J120" s="148">
        <f t="shared" si="25"/>
        <v>0</v>
      </c>
      <c r="K120" s="427"/>
      <c r="L120" s="428"/>
    </row>
    <row r="121" spans="1:12">
      <c r="A121" s="107" t="str">
        <f t="shared" si="24"/>
        <v/>
      </c>
      <c r="B121" s="143"/>
      <c r="C121" s="144"/>
      <c r="D121" s="145"/>
      <c r="E121" s="149"/>
      <c r="F121" s="145"/>
      <c r="G121" s="147"/>
      <c r="H121" s="148">
        <f t="shared" si="26"/>
        <v>0</v>
      </c>
      <c r="I121" s="148">
        <f t="shared" si="27"/>
        <v>0</v>
      </c>
      <c r="J121" s="148">
        <f t="shared" si="25"/>
        <v>0</v>
      </c>
      <c r="K121" s="427"/>
      <c r="L121" s="428"/>
    </row>
    <row r="122" spans="1:12">
      <c r="A122" s="107" t="str">
        <f t="shared" si="24"/>
        <v/>
      </c>
      <c r="B122" s="143"/>
      <c r="C122" s="144"/>
      <c r="D122" s="145"/>
      <c r="E122" s="149"/>
      <c r="F122" s="145"/>
      <c r="G122" s="147"/>
      <c r="H122" s="148">
        <f t="shared" si="26"/>
        <v>0</v>
      </c>
      <c r="I122" s="148">
        <f t="shared" si="27"/>
        <v>0</v>
      </c>
      <c r="J122" s="148">
        <f t="shared" si="25"/>
        <v>0</v>
      </c>
      <c r="K122" s="427"/>
      <c r="L122" s="428"/>
    </row>
    <row r="123" spans="1:12">
      <c r="A123" s="107" t="str">
        <f t="shared" si="24"/>
        <v/>
      </c>
      <c r="B123" s="143"/>
      <c r="C123" s="144"/>
      <c r="D123" s="145"/>
      <c r="E123" s="149"/>
      <c r="F123" s="145"/>
      <c r="G123" s="147"/>
      <c r="H123" s="148">
        <f t="shared" si="26"/>
        <v>0</v>
      </c>
      <c r="I123" s="148">
        <f t="shared" si="27"/>
        <v>0</v>
      </c>
      <c r="J123" s="148">
        <f t="shared" si="25"/>
        <v>0</v>
      </c>
      <c r="K123" s="427"/>
      <c r="L123" s="428"/>
    </row>
    <row r="124" spans="1:12">
      <c r="A124" s="107" t="str">
        <f t="shared" si="24"/>
        <v/>
      </c>
      <c r="B124" s="143"/>
      <c r="C124" s="144"/>
      <c r="D124" s="145"/>
      <c r="E124" s="149"/>
      <c r="F124" s="145"/>
      <c r="G124" s="147"/>
      <c r="H124" s="148">
        <f t="shared" si="26"/>
        <v>0</v>
      </c>
      <c r="I124" s="148">
        <f t="shared" si="27"/>
        <v>0</v>
      </c>
      <c r="J124" s="148">
        <f t="shared" si="25"/>
        <v>0</v>
      </c>
      <c r="K124" s="427"/>
      <c r="L124" s="428"/>
    </row>
    <row r="125" spans="1:12">
      <c r="A125" s="107" t="str">
        <f t="shared" si="24"/>
        <v/>
      </c>
      <c r="B125" s="143"/>
      <c r="C125" s="144"/>
      <c r="D125" s="145"/>
      <c r="E125" s="149"/>
      <c r="F125" s="145"/>
      <c r="G125" s="147"/>
      <c r="H125" s="148">
        <f t="shared" si="26"/>
        <v>0</v>
      </c>
      <c r="I125" s="148">
        <f t="shared" si="27"/>
        <v>0</v>
      </c>
      <c r="J125" s="148">
        <f t="shared" si="25"/>
        <v>0</v>
      </c>
      <c r="K125" s="427"/>
      <c r="L125" s="428"/>
    </row>
    <row r="126" spans="1:12">
      <c r="A126" s="107" t="str">
        <f t="shared" si="24"/>
        <v/>
      </c>
      <c r="B126" s="143"/>
      <c r="C126" s="144"/>
      <c r="D126" s="145"/>
      <c r="E126" s="149"/>
      <c r="F126" s="145"/>
      <c r="G126" s="147"/>
      <c r="H126" s="148">
        <f t="shared" si="26"/>
        <v>0</v>
      </c>
      <c r="I126" s="148">
        <f t="shared" si="27"/>
        <v>0</v>
      </c>
      <c r="J126" s="148">
        <f t="shared" si="25"/>
        <v>0</v>
      </c>
      <c r="K126" s="427"/>
      <c r="L126" s="428"/>
    </row>
    <row r="127" spans="1:12">
      <c r="A127" s="107" t="str">
        <f t="shared" si="24"/>
        <v/>
      </c>
      <c r="B127" s="143"/>
      <c r="C127" s="144"/>
      <c r="D127" s="145"/>
      <c r="E127" s="149"/>
      <c r="F127" s="145"/>
      <c r="G127" s="147"/>
      <c r="H127" s="148">
        <f t="shared" si="26"/>
        <v>0</v>
      </c>
      <c r="I127" s="148">
        <f t="shared" si="27"/>
        <v>0</v>
      </c>
      <c r="J127" s="148">
        <f t="shared" si="25"/>
        <v>0</v>
      </c>
      <c r="K127" s="427"/>
      <c r="L127" s="428"/>
    </row>
    <row r="128" spans="1:12">
      <c r="A128" s="107" t="str">
        <f t="shared" si="24"/>
        <v/>
      </c>
      <c r="B128" s="143"/>
      <c r="C128" s="144"/>
      <c r="D128" s="145"/>
      <c r="E128" s="149"/>
      <c r="F128" s="145"/>
      <c r="G128" s="147"/>
      <c r="H128" s="148">
        <f t="shared" si="26"/>
        <v>0</v>
      </c>
      <c r="I128" s="148">
        <f t="shared" si="27"/>
        <v>0</v>
      </c>
      <c r="J128" s="148">
        <f t="shared" si="25"/>
        <v>0</v>
      </c>
      <c r="K128" s="427"/>
      <c r="L128" s="428"/>
    </row>
    <row r="129" spans="1:12">
      <c r="A129" s="107" t="str">
        <f t="shared" si="24"/>
        <v/>
      </c>
      <c r="B129" s="143"/>
      <c r="C129" s="144"/>
      <c r="D129" s="145"/>
      <c r="E129" s="149"/>
      <c r="F129" s="145"/>
      <c r="G129" s="147"/>
      <c r="H129" s="148">
        <f t="shared" si="26"/>
        <v>0</v>
      </c>
      <c r="I129" s="148">
        <f t="shared" si="27"/>
        <v>0</v>
      </c>
      <c r="J129" s="148">
        <f t="shared" si="25"/>
        <v>0</v>
      </c>
      <c r="K129" s="427"/>
      <c r="L129" s="428"/>
    </row>
    <row r="130" spans="1:12">
      <c r="A130" s="107" t="str">
        <f t="shared" si="24"/>
        <v/>
      </c>
      <c r="B130" s="143"/>
      <c r="C130" s="144"/>
      <c r="D130" s="145"/>
      <c r="E130" s="149"/>
      <c r="F130" s="145"/>
      <c r="G130" s="147"/>
      <c r="H130" s="148">
        <f t="shared" si="26"/>
        <v>0</v>
      </c>
      <c r="I130" s="148">
        <f t="shared" si="27"/>
        <v>0</v>
      </c>
      <c r="J130" s="148">
        <f t="shared" si="25"/>
        <v>0</v>
      </c>
      <c r="K130" s="427"/>
      <c r="L130" s="428"/>
    </row>
    <row r="131" spans="1:12">
      <c r="A131" s="107" t="str">
        <f t="shared" si="24"/>
        <v/>
      </c>
      <c r="B131" s="143"/>
      <c r="C131" s="144"/>
      <c r="D131" s="145"/>
      <c r="E131" s="149"/>
      <c r="F131" s="145"/>
      <c r="G131" s="147"/>
      <c r="H131" s="148">
        <f t="shared" si="26"/>
        <v>0</v>
      </c>
      <c r="I131" s="148">
        <f t="shared" si="27"/>
        <v>0</v>
      </c>
      <c r="J131" s="148">
        <f t="shared" si="25"/>
        <v>0</v>
      </c>
      <c r="K131" s="427"/>
      <c r="L131" s="428"/>
    </row>
    <row r="132" spans="1:12">
      <c r="A132" s="107" t="str">
        <f t="shared" si="24"/>
        <v/>
      </c>
      <c r="B132" s="143"/>
      <c r="C132" s="144"/>
      <c r="D132" s="145"/>
      <c r="E132" s="149"/>
      <c r="F132" s="145"/>
      <c r="G132" s="147"/>
      <c r="H132" s="148">
        <f t="shared" si="26"/>
        <v>0</v>
      </c>
      <c r="I132" s="148">
        <f t="shared" si="27"/>
        <v>0</v>
      </c>
      <c r="J132" s="148">
        <f t="shared" si="25"/>
        <v>0</v>
      </c>
      <c r="K132" s="427"/>
      <c r="L132" s="428"/>
    </row>
    <row r="133" spans="1:12" ht="15" thickBot="1">
      <c r="A133" s="107" t="str">
        <f t="shared" si="24"/>
        <v/>
      </c>
      <c r="B133" s="150"/>
      <c r="C133" s="151"/>
      <c r="D133" s="152"/>
      <c r="E133" s="153"/>
      <c r="F133" s="152"/>
      <c r="G133" s="154"/>
      <c r="H133" s="155">
        <f t="shared" si="26"/>
        <v>0</v>
      </c>
      <c r="I133" s="148">
        <f t="shared" si="27"/>
        <v>0</v>
      </c>
      <c r="J133" s="148">
        <f t="shared" si="25"/>
        <v>0</v>
      </c>
      <c r="K133" s="433"/>
      <c r="L133" s="434"/>
    </row>
    <row r="134" spans="1:12" s="3" customFormat="1" ht="10.5" customHeight="1" thickBot="1">
      <c r="A134" s="107" t="str">
        <f>IF(COUNTIF(A136:A150,"Nur Tätigkeiten mit geplantem Aufwand")&gt;0,"Nur Tätigkeiten mit geplantem Aufwand","")</f>
        <v/>
      </c>
      <c r="B134" s="123"/>
      <c r="C134" s="123"/>
      <c r="D134" s="123"/>
      <c r="E134" s="123"/>
      <c r="F134" s="123"/>
      <c r="G134" s="123"/>
      <c r="H134" s="123"/>
      <c r="I134" s="123"/>
      <c r="J134" s="123"/>
      <c r="K134" s="426"/>
      <c r="L134" s="426"/>
    </row>
    <row r="135" spans="1:12" ht="15" thickBot="1">
      <c r="A135" s="107" t="str">
        <f>IF(COUNTIF(A136:A150,"Nur Tätigkeiten mit geplantem Aufwand")&gt;0,"Nur Tätigkeiten mit geplantem Aufwand","")</f>
        <v/>
      </c>
      <c r="B135" s="140" t="s">
        <v>128</v>
      </c>
      <c r="C135" s="141"/>
      <c r="D135" s="141"/>
      <c r="E135" s="141"/>
      <c r="F135" s="141"/>
      <c r="G135" s="141"/>
      <c r="H135" s="142">
        <f>SUM(H136:H150)</f>
        <v>0</v>
      </c>
      <c r="I135" s="142">
        <f>SUM(I136:I150)</f>
        <v>0</v>
      </c>
      <c r="J135" s="142">
        <f>SUM(J136:J150)</f>
        <v>0</v>
      </c>
      <c r="K135" s="429"/>
      <c r="L135" s="430"/>
    </row>
    <row r="136" spans="1:12">
      <c r="A136" s="107" t="str">
        <f t="shared" ref="A136:A150" si="28">IF(OR(I136&gt;0,J136&gt;0),"Nur Tätigkeiten mit geplantem Aufwand","")</f>
        <v/>
      </c>
      <c r="B136" s="143"/>
      <c r="C136" s="144"/>
      <c r="D136" s="145"/>
      <c r="E136" s="146"/>
      <c r="F136" s="145"/>
      <c r="G136" s="147"/>
      <c r="H136" s="148">
        <f>D136*G136</f>
        <v>0</v>
      </c>
      <c r="I136" s="148">
        <f>E136*G136</f>
        <v>0</v>
      </c>
      <c r="J136" s="148">
        <f t="shared" ref="J136:J150" si="29">F136*G136</f>
        <v>0</v>
      </c>
      <c r="K136" s="431"/>
      <c r="L136" s="432"/>
    </row>
    <row r="137" spans="1:12">
      <c r="A137" s="107" t="str">
        <f t="shared" si="28"/>
        <v/>
      </c>
      <c r="B137" s="143"/>
      <c r="C137" s="144"/>
      <c r="D137" s="145"/>
      <c r="E137" s="149"/>
      <c r="F137" s="145"/>
      <c r="G137" s="147"/>
      <c r="H137" s="148">
        <f t="shared" ref="H137:H150" si="30">D137*G137</f>
        <v>0</v>
      </c>
      <c r="I137" s="148">
        <f t="shared" ref="I137:I150" si="31">E137*G137</f>
        <v>0</v>
      </c>
      <c r="J137" s="148">
        <f t="shared" si="29"/>
        <v>0</v>
      </c>
      <c r="K137" s="427"/>
      <c r="L137" s="428"/>
    </row>
    <row r="138" spans="1:12">
      <c r="A138" s="107" t="str">
        <f t="shared" si="28"/>
        <v/>
      </c>
      <c r="B138" s="143"/>
      <c r="C138" s="144"/>
      <c r="D138" s="145"/>
      <c r="E138" s="149"/>
      <c r="F138" s="145"/>
      <c r="G138" s="147"/>
      <c r="H138" s="148">
        <f t="shared" si="30"/>
        <v>0</v>
      </c>
      <c r="I138" s="148">
        <f t="shared" si="31"/>
        <v>0</v>
      </c>
      <c r="J138" s="148">
        <f t="shared" si="29"/>
        <v>0</v>
      </c>
      <c r="K138" s="427"/>
      <c r="L138" s="428"/>
    </row>
    <row r="139" spans="1:12">
      <c r="A139" s="107" t="str">
        <f t="shared" si="28"/>
        <v/>
      </c>
      <c r="B139" s="143"/>
      <c r="C139" s="144"/>
      <c r="D139" s="145"/>
      <c r="E139" s="149"/>
      <c r="F139" s="145"/>
      <c r="G139" s="147"/>
      <c r="H139" s="148">
        <f t="shared" si="30"/>
        <v>0</v>
      </c>
      <c r="I139" s="148">
        <f t="shared" si="31"/>
        <v>0</v>
      </c>
      <c r="J139" s="148">
        <f t="shared" si="29"/>
        <v>0</v>
      </c>
      <c r="K139" s="427"/>
      <c r="L139" s="428"/>
    </row>
    <row r="140" spans="1:12">
      <c r="A140" s="107" t="str">
        <f t="shared" si="28"/>
        <v/>
      </c>
      <c r="B140" s="143"/>
      <c r="C140" s="144"/>
      <c r="D140" s="145"/>
      <c r="E140" s="149"/>
      <c r="F140" s="145"/>
      <c r="G140" s="147"/>
      <c r="H140" s="148">
        <f t="shared" si="30"/>
        <v>0</v>
      </c>
      <c r="I140" s="148">
        <f t="shared" si="31"/>
        <v>0</v>
      </c>
      <c r="J140" s="148">
        <f t="shared" si="29"/>
        <v>0</v>
      </c>
      <c r="K140" s="427"/>
      <c r="L140" s="428"/>
    </row>
    <row r="141" spans="1:12">
      <c r="A141" s="107" t="str">
        <f t="shared" si="28"/>
        <v/>
      </c>
      <c r="B141" s="143"/>
      <c r="C141" s="144"/>
      <c r="D141" s="145"/>
      <c r="E141" s="149"/>
      <c r="F141" s="145"/>
      <c r="G141" s="147"/>
      <c r="H141" s="148">
        <f t="shared" si="30"/>
        <v>0</v>
      </c>
      <c r="I141" s="148">
        <f t="shared" si="31"/>
        <v>0</v>
      </c>
      <c r="J141" s="148">
        <f t="shared" si="29"/>
        <v>0</v>
      </c>
      <c r="K141" s="427"/>
      <c r="L141" s="428"/>
    </row>
    <row r="142" spans="1:12">
      <c r="A142" s="107" t="str">
        <f t="shared" si="28"/>
        <v/>
      </c>
      <c r="B142" s="143"/>
      <c r="C142" s="144"/>
      <c r="D142" s="145"/>
      <c r="E142" s="149"/>
      <c r="F142" s="145"/>
      <c r="G142" s="147"/>
      <c r="H142" s="148">
        <f t="shared" si="30"/>
        <v>0</v>
      </c>
      <c r="I142" s="148">
        <f t="shared" si="31"/>
        <v>0</v>
      </c>
      <c r="J142" s="148">
        <f t="shared" si="29"/>
        <v>0</v>
      </c>
      <c r="K142" s="427"/>
      <c r="L142" s="428"/>
    </row>
    <row r="143" spans="1:12">
      <c r="A143" s="107" t="str">
        <f t="shared" si="28"/>
        <v/>
      </c>
      <c r="B143" s="143"/>
      <c r="C143" s="144"/>
      <c r="D143" s="145"/>
      <c r="E143" s="149"/>
      <c r="F143" s="145"/>
      <c r="G143" s="147"/>
      <c r="H143" s="148">
        <f t="shared" si="30"/>
        <v>0</v>
      </c>
      <c r="I143" s="148">
        <f t="shared" si="31"/>
        <v>0</v>
      </c>
      <c r="J143" s="148">
        <f t="shared" si="29"/>
        <v>0</v>
      </c>
      <c r="K143" s="427"/>
      <c r="L143" s="428"/>
    </row>
    <row r="144" spans="1:12">
      <c r="A144" s="107" t="str">
        <f t="shared" si="28"/>
        <v/>
      </c>
      <c r="B144" s="143"/>
      <c r="C144" s="144"/>
      <c r="D144" s="145"/>
      <c r="E144" s="149"/>
      <c r="F144" s="145"/>
      <c r="G144" s="147"/>
      <c r="H144" s="148">
        <f t="shared" si="30"/>
        <v>0</v>
      </c>
      <c r="I144" s="148">
        <f t="shared" si="31"/>
        <v>0</v>
      </c>
      <c r="J144" s="148">
        <f t="shared" si="29"/>
        <v>0</v>
      </c>
      <c r="K144" s="427"/>
      <c r="L144" s="428"/>
    </row>
    <row r="145" spans="1:12">
      <c r="A145" s="107" t="str">
        <f t="shared" si="28"/>
        <v/>
      </c>
      <c r="B145" s="143"/>
      <c r="C145" s="144"/>
      <c r="D145" s="145"/>
      <c r="E145" s="149"/>
      <c r="F145" s="145"/>
      <c r="G145" s="147"/>
      <c r="H145" s="148">
        <f t="shared" si="30"/>
        <v>0</v>
      </c>
      <c r="I145" s="148">
        <f t="shared" si="31"/>
        <v>0</v>
      </c>
      <c r="J145" s="148">
        <f t="shared" si="29"/>
        <v>0</v>
      </c>
      <c r="K145" s="427"/>
      <c r="L145" s="428"/>
    </row>
    <row r="146" spans="1:12">
      <c r="A146" s="107" t="str">
        <f t="shared" si="28"/>
        <v/>
      </c>
      <c r="B146" s="143"/>
      <c r="C146" s="144"/>
      <c r="D146" s="145"/>
      <c r="E146" s="149"/>
      <c r="F146" s="145"/>
      <c r="G146" s="147"/>
      <c r="H146" s="148">
        <f t="shared" si="30"/>
        <v>0</v>
      </c>
      <c r="I146" s="148">
        <f t="shared" si="31"/>
        <v>0</v>
      </c>
      <c r="J146" s="148">
        <f t="shared" si="29"/>
        <v>0</v>
      </c>
      <c r="K146" s="427"/>
      <c r="L146" s="428"/>
    </row>
    <row r="147" spans="1:12">
      <c r="A147" s="107" t="str">
        <f t="shared" si="28"/>
        <v/>
      </c>
      <c r="B147" s="143"/>
      <c r="C147" s="144"/>
      <c r="D147" s="145"/>
      <c r="E147" s="149"/>
      <c r="F147" s="145"/>
      <c r="G147" s="147"/>
      <c r="H147" s="148">
        <f t="shared" si="30"/>
        <v>0</v>
      </c>
      <c r="I147" s="148">
        <f t="shared" si="31"/>
        <v>0</v>
      </c>
      <c r="J147" s="148">
        <f t="shared" si="29"/>
        <v>0</v>
      </c>
      <c r="K147" s="427"/>
      <c r="L147" s="428"/>
    </row>
    <row r="148" spans="1:12">
      <c r="A148" s="107" t="str">
        <f t="shared" si="28"/>
        <v/>
      </c>
      <c r="B148" s="143"/>
      <c r="C148" s="144"/>
      <c r="D148" s="145"/>
      <c r="E148" s="149"/>
      <c r="F148" s="145"/>
      <c r="G148" s="147"/>
      <c r="H148" s="148">
        <f t="shared" si="30"/>
        <v>0</v>
      </c>
      <c r="I148" s="148">
        <f t="shared" si="31"/>
        <v>0</v>
      </c>
      <c r="J148" s="148">
        <f t="shared" si="29"/>
        <v>0</v>
      </c>
      <c r="K148" s="427"/>
      <c r="L148" s="428"/>
    </row>
    <row r="149" spans="1:12">
      <c r="A149" s="107" t="str">
        <f t="shared" si="28"/>
        <v/>
      </c>
      <c r="B149" s="143"/>
      <c r="C149" s="144"/>
      <c r="D149" s="145"/>
      <c r="E149" s="149"/>
      <c r="F149" s="145"/>
      <c r="G149" s="147"/>
      <c r="H149" s="148">
        <f t="shared" si="30"/>
        <v>0</v>
      </c>
      <c r="I149" s="148">
        <f t="shared" si="31"/>
        <v>0</v>
      </c>
      <c r="J149" s="148">
        <f t="shared" si="29"/>
        <v>0</v>
      </c>
      <c r="K149" s="427"/>
      <c r="L149" s="428"/>
    </row>
    <row r="150" spans="1:12" ht="15" thickBot="1">
      <c r="A150" s="107" t="str">
        <f t="shared" si="28"/>
        <v/>
      </c>
      <c r="B150" s="150"/>
      <c r="C150" s="151"/>
      <c r="D150" s="152"/>
      <c r="E150" s="153"/>
      <c r="F150" s="152"/>
      <c r="G150" s="154"/>
      <c r="H150" s="155">
        <f t="shared" si="30"/>
        <v>0</v>
      </c>
      <c r="I150" s="148">
        <f t="shared" si="31"/>
        <v>0</v>
      </c>
      <c r="J150" s="148">
        <f t="shared" si="29"/>
        <v>0</v>
      </c>
      <c r="K150" s="433"/>
      <c r="L150" s="434"/>
    </row>
    <row r="151" spans="1:12" s="3" customFormat="1" ht="10.5" customHeight="1" thickBot="1">
      <c r="A151" s="107" t="str">
        <f>IF(COUNTIF(A153:A166,"Nur Tätigkeiten mit geplantem Aufwand")&gt;0,"Nur Tätigkeiten mit geplantem Aufwand","")</f>
        <v/>
      </c>
      <c r="B151" s="123"/>
      <c r="C151" s="123"/>
      <c r="D151" s="123"/>
      <c r="E151" s="123"/>
      <c r="F151" s="123"/>
      <c r="G151" s="123"/>
      <c r="H151" s="123"/>
      <c r="I151" s="123"/>
      <c r="J151" s="123"/>
      <c r="K151" s="426"/>
      <c r="L151" s="426"/>
    </row>
    <row r="152" spans="1:12" ht="15" thickBot="1">
      <c r="A152" s="107" t="str">
        <f>IF(COUNTIF(A153:A166,"Nur Tätigkeiten mit geplantem Aufwand")&gt;0,"Nur Tätigkeiten mit geplantem Aufwand","")</f>
        <v/>
      </c>
      <c r="B152" s="140" t="s">
        <v>129</v>
      </c>
      <c r="C152" s="141"/>
      <c r="D152" s="141"/>
      <c r="E152" s="141"/>
      <c r="F152" s="141"/>
      <c r="G152" s="141"/>
      <c r="H152" s="142">
        <f>SUM(H153:H167)</f>
        <v>0</v>
      </c>
      <c r="I152" s="142">
        <f>SUM(I153:I167)</f>
        <v>0</v>
      </c>
      <c r="J152" s="142">
        <f>SUM(J153:J167)</f>
        <v>0</v>
      </c>
      <c r="K152" s="429"/>
      <c r="L152" s="430"/>
    </row>
    <row r="153" spans="1:12">
      <c r="A153" s="107" t="str">
        <f t="shared" ref="A153:A167" si="32">IF(OR(I153&gt;0,J153&gt;0),"Nur Tätigkeiten mit geplantem Aufwand","")</f>
        <v/>
      </c>
      <c r="B153" s="143"/>
      <c r="C153" s="144"/>
      <c r="D153" s="145"/>
      <c r="E153" s="146"/>
      <c r="F153" s="145"/>
      <c r="G153" s="147"/>
      <c r="H153" s="148">
        <f>D153*G153</f>
        <v>0</v>
      </c>
      <c r="I153" s="148">
        <f>E153*G153</f>
        <v>0</v>
      </c>
      <c r="J153" s="148">
        <f t="shared" ref="J153:J167" si="33">F153*G153</f>
        <v>0</v>
      </c>
      <c r="K153" s="431"/>
      <c r="L153" s="432"/>
    </row>
    <row r="154" spans="1:12">
      <c r="A154" s="107" t="str">
        <f t="shared" si="32"/>
        <v/>
      </c>
      <c r="B154" s="143"/>
      <c r="C154" s="144"/>
      <c r="D154" s="145"/>
      <c r="E154" s="149"/>
      <c r="F154" s="145"/>
      <c r="G154" s="147"/>
      <c r="H154" s="148">
        <f t="shared" ref="H154:H167" si="34">D154*G154</f>
        <v>0</v>
      </c>
      <c r="I154" s="148">
        <f t="shared" ref="I154:I167" si="35">E154*G154</f>
        <v>0</v>
      </c>
      <c r="J154" s="148">
        <f t="shared" si="33"/>
        <v>0</v>
      </c>
      <c r="K154" s="427"/>
      <c r="L154" s="428"/>
    </row>
    <row r="155" spans="1:12">
      <c r="A155" s="107" t="str">
        <f t="shared" si="32"/>
        <v/>
      </c>
      <c r="B155" s="143"/>
      <c r="C155" s="144"/>
      <c r="D155" s="145"/>
      <c r="E155" s="149"/>
      <c r="F155" s="145"/>
      <c r="G155" s="147"/>
      <c r="H155" s="148">
        <f t="shared" si="34"/>
        <v>0</v>
      </c>
      <c r="I155" s="148">
        <f t="shared" si="35"/>
        <v>0</v>
      </c>
      <c r="J155" s="148">
        <f t="shared" si="33"/>
        <v>0</v>
      </c>
      <c r="K155" s="427"/>
      <c r="L155" s="428"/>
    </row>
    <row r="156" spans="1:12">
      <c r="A156" s="107" t="str">
        <f t="shared" si="32"/>
        <v/>
      </c>
      <c r="B156" s="143"/>
      <c r="C156" s="144"/>
      <c r="D156" s="145"/>
      <c r="E156" s="149"/>
      <c r="F156" s="145"/>
      <c r="G156" s="147"/>
      <c r="H156" s="148">
        <f t="shared" si="34"/>
        <v>0</v>
      </c>
      <c r="I156" s="148">
        <f t="shared" si="35"/>
        <v>0</v>
      </c>
      <c r="J156" s="148">
        <f t="shared" si="33"/>
        <v>0</v>
      </c>
      <c r="K156" s="427"/>
      <c r="L156" s="428"/>
    </row>
    <row r="157" spans="1:12">
      <c r="A157" s="107" t="str">
        <f t="shared" si="32"/>
        <v/>
      </c>
      <c r="B157" s="143"/>
      <c r="C157" s="144"/>
      <c r="D157" s="145"/>
      <c r="E157" s="149"/>
      <c r="F157" s="145"/>
      <c r="G157" s="147"/>
      <c r="H157" s="148">
        <f t="shared" si="34"/>
        <v>0</v>
      </c>
      <c r="I157" s="148">
        <f t="shared" si="35"/>
        <v>0</v>
      </c>
      <c r="J157" s="148">
        <f t="shared" si="33"/>
        <v>0</v>
      </c>
      <c r="K157" s="427"/>
      <c r="L157" s="428"/>
    </row>
    <row r="158" spans="1:12">
      <c r="A158" s="107" t="str">
        <f t="shared" si="32"/>
        <v/>
      </c>
      <c r="B158" s="143"/>
      <c r="C158" s="144"/>
      <c r="D158" s="145"/>
      <c r="E158" s="149"/>
      <c r="F158" s="145"/>
      <c r="G158" s="147"/>
      <c r="H158" s="148">
        <f t="shared" si="34"/>
        <v>0</v>
      </c>
      <c r="I158" s="148">
        <f t="shared" si="35"/>
        <v>0</v>
      </c>
      <c r="J158" s="148">
        <f t="shared" si="33"/>
        <v>0</v>
      </c>
      <c r="K158" s="427"/>
      <c r="L158" s="428"/>
    </row>
    <row r="159" spans="1:12">
      <c r="A159" s="107" t="str">
        <f t="shared" si="32"/>
        <v/>
      </c>
      <c r="B159" s="143"/>
      <c r="C159" s="144"/>
      <c r="D159" s="145"/>
      <c r="E159" s="149"/>
      <c r="F159" s="145"/>
      <c r="G159" s="147"/>
      <c r="H159" s="148">
        <f t="shared" si="34"/>
        <v>0</v>
      </c>
      <c r="I159" s="148">
        <f t="shared" si="35"/>
        <v>0</v>
      </c>
      <c r="J159" s="148">
        <f t="shared" si="33"/>
        <v>0</v>
      </c>
      <c r="K159" s="427"/>
      <c r="L159" s="428"/>
    </row>
    <row r="160" spans="1:12">
      <c r="A160" s="107" t="str">
        <f t="shared" si="32"/>
        <v/>
      </c>
      <c r="B160" s="143"/>
      <c r="C160" s="144"/>
      <c r="D160" s="145"/>
      <c r="E160" s="149"/>
      <c r="F160" s="145"/>
      <c r="G160" s="147"/>
      <c r="H160" s="148">
        <f t="shared" si="34"/>
        <v>0</v>
      </c>
      <c r="I160" s="148">
        <f t="shared" si="35"/>
        <v>0</v>
      </c>
      <c r="J160" s="148">
        <f t="shared" si="33"/>
        <v>0</v>
      </c>
      <c r="K160" s="427"/>
      <c r="L160" s="428"/>
    </row>
    <row r="161" spans="1:12">
      <c r="A161" s="107" t="str">
        <f t="shared" si="32"/>
        <v/>
      </c>
      <c r="B161" s="143"/>
      <c r="C161" s="144"/>
      <c r="D161" s="145"/>
      <c r="E161" s="149"/>
      <c r="F161" s="145"/>
      <c r="G161" s="147"/>
      <c r="H161" s="148">
        <f t="shared" si="34"/>
        <v>0</v>
      </c>
      <c r="I161" s="148">
        <f t="shared" si="35"/>
        <v>0</v>
      </c>
      <c r="J161" s="148">
        <f t="shared" si="33"/>
        <v>0</v>
      </c>
      <c r="K161" s="427"/>
      <c r="L161" s="428"/>
    </row>
    <row r="162" spans="1:12">
      <c r="A162" s="107" t="str">
        <f t="shared" si="32"/>
        <v/>
      </c>
      <c r="B162" s="143"/>
      <c r="C162" s="144"/>
      <c r="D162" s="145"/>
      <c r="E162" s="149"/>
      <c r="F162" s="145"/>
      <c r="G162" s="147"/>
      <c r="H162" s="148">
        <f t="shared" si="34"/>
        <v>0</v>
      </c>
      <c r="I162" s="148">
        <f t="shared" si="35"/>
        <v>0</v>
      </c>
      <c r="J162" s="148">
        <f t="shared" si="33"/>
        <v>0</v>
      </c>
      <c r="K162" s="427"/>
      <c r="L162" s="428"/>
    </row>
    <row r="163" spans="1:12">
      <c r="A163" s="107" t="str">
        <f t="shared" si="32"/>
        <v/>
      </c>
      <c r="B163" s="143"/>
      <c r="C163" s="144"/>
      <c r="D163" s="145"/>
      <c r="E163" s="149"/>
      <c r="F163" s="145"/>
      <c r="G163" s="147"/>
      <c r="H163" s="148">
        <f t="shared" si="34"/>
        <v>0</v>
      </c>
      <c r="I163" s="148">
        <f t="shared" si="35"/>
        <v>0</v>
      </c>
      <c r="J163" s="148">
        <f t="shared" si="33"/>
        <v>0</v>
      </c>
      <c r="K163" s="427"/>
      <c r="L163" s="428"/>
    </row>
    <row r="164" spans="1:12">
      <c r="A164" s="107" t="str">
        <f t="shared" si="32"/>
        <v/>
      </c>
      <c r="B164" s="143"/>
      <c r="C164" s="144"/>
      <c r="D164" s="145"/>
      <c r="E164" s="149"/>
      <c r="F164" s="145"/>
      <c r="G164" s="147"/>
      <c r="H164" s="148">
        <f t="shared" si="34"/>
        <v>0</v>
      </c>
      <c r="I164" s="148">
        <f t="shared" si="35"/>
        <v>0</v>
      </c>
      <c r="J164" s="148">
        <f t="shared" si="33"/>
        <v>0</v>
      </c>
      <c r="K164" s="427"/>
      <c r="L164" s="428"/>
    </row>
    <row r="165" spans="1:12">
      <c r="A165" s="107" t="str">
        <f t="shared" si="32"/>
        <v/>
      </c>
      <c r="B165" s="143"/>
      <c r="C165" s="144"/>
      <c r="D165" s="145"/>
      <c r="E165" s="149"/>
      <c r="F165" s="145"/>
      <c r="G165" s="147"/>
      <c r="H165" s="148">
        <f t="shared" si="34"/>
        <v>0</v>
      </c>
      <c r="I165" s="148">
        <f t="shared" si="35"/>
        <v>0</v>
      </c>
      <c r="J165" s="148">
        <f t="shared" si="33"/>
        <v>0</v>
      </c>
      <c r="K165" s="427"/>
      <c r="L165" s="428"/>
    </row>
    <row r="166" spans="1:12">
      <c r="A166" s="107" t="str">
        <f t="shared" si="32"/>
        <v/>
      </c>
      <c r="B166" s="143"/>
      <c r="C166" s="144"/>
      <c r="D166" s="145"/>
      <c r="E166" s="149"/>
      <c r="F166" s="145"/>
      <c r="G166" s="147"/>
      <c r="H166" s="148">
        <f t="shared" si="34"/>
        <v>0</v>
      </c>
      <c r="I166" s="148">
        <f t="shared" si="35"/>
        <v>0</v>
      </c>
      <c r="J166" s="148">
        <f t="shared" si="33"/>
        <v>0</v>
      </c>
      <c r="K166" s="427"/>
      <c r="L166" s="428"/>
    </row>
    <row r="167" spans="1:12" ht="15" thickBot="1">
      <c r="A167" s="107" t="str">
        <f t="shared" si="32"/>
        <v/>
      </c>
      <c r="B167" s="150"/>
      <c r="C167" s="151"/>
      <c r="D167" s="152"/>
      <c r="E167" s="153"/>
      <c r="F167" s="152"/>
      <c r="G167" s="154"/>
      <c r="H167" s="155">
        <f t="shared" si="34"/>
        <v>0</v>
      </c>
      <c r="I167" s="148">
        <f t="shared" si="35"/>
        <v>0</v>
      </c>
      <c r="J167" s="148">
        <f t="shared" si="33"/>
        <v>0</v>
      </c>
      <c r="K167" s="433"/>
      <c r="L167" s="434"/>
    </row>
    <row r="168" spans="1:12" ht="15" thickBot="1">
      <c r="A168" s="107" t="str">
        <f>IF(COUNTIF(A170:A184,"Nur Tätigkeiten mit geplantem Aufwand")&gt;0,"Nur Tätigkeiten mit geplantem Aufwand","")</f>
        <v/>
      </c>
      <c r="B168" s="123"/>
      <c r="C168" s="123"/>
      <c r="D168" s="123"/>
      <c r="E168" s="123"/>
      <c r="F168" s="123"/>
      <c r="G168" s="123"/>
      <c r="H168" s="123"/>
      <c r="I168" s="123"/>
      <c r="J168" s="123"/>
      <c r="K168" s="426"/>
      <c r="L168" s="426"/>
    </row>
    <row r="169" spans="1:12" ht="15" thickBot="1">
      <c r="A169" s="107" t="str">
        <f>IF(COUNTIF(A170:A184,"Nur Tätigkeiten mit geplantem Aufwand")&gt;0,"Nur Tätigkeiten mit geplantem Aufwand","")</f>
        <v/>
      </c>
      <c r="B169" s="140" t="s">
        <v>130</v>
      </c>
      <c r="C169" s="141"/>
      <c r="D169" s="141"/>
      <c r="E169" s="141"/>
      <c r="F169" s="141"/>
      <c r="G169" s="141"/>
      <c r="H169" s="142">
        <f>SUM(H170:H184)</f>
        <v>0</v>
      </c>
      <c r="I169" s="142">
        <f>SUM(I170:I184)</f>
        <v>0</v>
      </c>
      <c r="J169" s="142">
        <f>SUM(J170:J184)</f>
        <v>0</v>
      </c>
      <c r="K169" s="429"/>
      <c r="L169" s="430"/>
    </row>
    <row r="170" spans="1:12">
      <c r="A170" s="107" t="str">
        <f t="shared" ref="A170:A184" si="36">IF(OR(I170&gt;0,J170&gt;0),"Nur Tätigkeiten mit geplantem Aufwand","")</f>
        <v/>
      </c>
      <c r="B170" s="143"/>
      <c r="C170" s="144"/>
      <c r="D170" s="145"/>
      <c r="E170" s="146"/>
      <c r="F170" s="145"/>
      <c r="G170" s="147"/>
      <c r="H170" s="148">
        <f>D170*G170</f>
        <v>0</v>
      </c>
      <c r="I170" s="148">
        <f>E170*G170</f>
        <v>0</v>
      </c>
      <c r="J170" s="148">
        <f t="shared" ref="J170:J184" si="37">F170*G170</f>
        <v>0</v>
      </c>
      <c r="K170" s="431"/>
      <c r="L170" s="432"/>
    </row>
    <row r="171" spans="1:12">
      <c r="A171" s="107" t="str">
        <f t="shared" si="36"/>
        <v/>
      </c>
      <c r="B171" s="143"/>
      <c r="C171" s="144"/>
      <c r="D171" s="145"/>
      <c r="E171" s="149"/>
      <c r="F171" s="145"/>
      <c r="G171" s="147"/>
      <c r="H171" s="148">
        <f t="shared" ref="H171:H184" si="38">D171*G171</f>
        <v>0</v>
      </c>
      <c r="I171" s="148">
        <f t="shared" ref="I171:I184" si="39">E171*G171</f>
        <v>0</v>
      </c>
      <c r="J171" s="148">
        <f t="shared" si="37"/>
        <v>0</v>
      </c>
      <c r="K171" s="427"/>
      <c r="L171" s="428"/>
    </row>
    <row r="172" spans="1:12">
      <c r="A172" s="107" t="str">
        <f t="shared" si="36"/>
        <v/>
      </c>
      <c r="B172" s="143"/>
      <c r="C172" s="144"/>
      <c r="D172" s="145"/>
      <c r="E172" s="149"/>
      <c r="F172" s="145"/>
      <c r="G172" s="147"/>
      <c r="H172" s="148">
        <f t="shared" si="38"/>
        <v>0</v>
      </c>
      <c r="I172" s="148">
        <f t="shared" si="39"/>
        <v>0</v>
      </c>
      <c r="J172" s="148">
        <f t="shared" si="37"/>
        <v>0</v>
      </c>
      <c r="K172" s="427"/>
      <c r="L172" s="428"/>
    </row>
    <row r="173" spans="1:12">
      <c r="A173" s="107" t="str">
        <f t="shared" si="36"/>
        <v/>
      </c>
      <c r="B173" s="143"/>
      <c r="C173" s="144"/>
      <c r="D173" s="145"/>
      <c r="E173" s="149"/>
      <c r="F173" s="145"/>
      <c r="G173" s="147"/>
      <c r="H173" s="148">
        <f t="shared" si="38"/>
        <v>0</v>
      </c>
      <c r="I173" s="148">
        <f t="shared" si="39"/>
        <v>0</v>
      </c>
      <c r="J173" s="148">
        <f t="shared" si="37"/>
        <v>0</v>
      </c>
      <c r="K173" s="427"/>
      <c r="L173" s="428"/>
    </row>
    <row r="174" spans="1:12">
      <c r="A174" s="107" t="str">
        <f t="shared" si="36"/>
        <v/>
      </c>
      <c r="B174" s="143"/>
      <c r="C174" s="144"/>
      <c r="D174" s="145"/>
      <c r="E174" s="149"/>
      <c r="F174" s="145"/>
      <c r="G174" s="147"/>
      <c r="H174" s="148">
        <f t="shared" si="38"/>
        <v>0</v>
      </c>
      <c r="I174" s="148">
        <f t="shared" si="39"/>
        <v>0</v>
      </c>
      <c r="J174" s="148">
        <f t="shared" si="37"/>
        <v>0</v>
      </c>
      <c r="K174" s="427"/>
      <c r="L174" s="428"/>
    </row>
    <row r="175" spans="1:12">
      <c r="A175" s="107" t="str">
        <f t="shared" si="36"/>
        <v/>
      </c>
      <c r="B175" s="143"/>
      <c r="C175" s="144"/>
      <c r="D175" s="145"/>
      <c r="E175" s="149"/>
      <c r="F175" s="145"/>
      <c r="G175" s="147"/>
      <c r="H175" s="148">
        <f t="shared" si="38"/>
        <v>0</v>
      </c>
      <c r="I175" s="148">
        <f t="shared" si="39"/>
        <v>0</v>
      </c>
      <c r="J175" s="148">
        <f t="shared" si="37"/>
        <v>0</v>
      </c>
      <c r="K175" s="427"/>
      <c r="L175" s="428"/>
    </row>
    <row r="176" spans="1:12">
      <c r="A176" s="107" t="str">
        <f t="shared" si="36"/>
        <v/>
      </c>
      <c r="B176" s="143"/>
      <c r="C176" s="144"/>
      <c r="D176" s="145"/>
      <c r="E176" s="149"/>
      <c r="F176" s="145"/>
      <c r="G176" s="147"/>
      <c r="H176" s="148">
        <f t="shared" si="38"/>
        <v>0</v>
      </c>
      <c r="I176" s="148">
        <f t="shared" si="39"/>
        <v>0</v>
      </c>
      <c r="J176" s="148">
        <f t="shared" si="37"/>
        <v>0</v>
      </c>
      <c r="K176" s="427"/>
      <c r="L176" s="428"/>
    </row>
    <row r="177" spans="1:12">
      <c r="A177" s="107" t="str">
        <f t="shared" si="36"/>
        <v/>
      </c>
      <c r="B177" s="143"/>
      <c r="C177" s="144"/>
      <c r="D177" s="145"/>
      <c r="E177" s="149"/>
      <c r="F177" s="145"/>
      <c r="G177" s="147"/>
      <c r="H177" s="148">
        <f t="shared" si="38"/>
        <v>0</v>
      </c>
      <c r="I177" s="148">
        <f t="shared" si="39"/>
        <v>0</v>
      </c>
      <c r="J177" s="148">
        <f t="shared" si="37"/>
        <v>0</v>
      </c>
      <c r="K177" s="427"/>
      <c r="L177" s="428"/>
    </row>
    <row r="178" spans="1:12">
      <c r="A178" s="107" t="str">
        <f t="shared" si="36"/>
        <v/>
      </c>
      <c r="B178" s="143"/>
      <c r="C178" s="144"/>
      <c r="D178" s="145"/>
      <c r="E178" s="149"/>
      <c r="F178" s="145"/>
      <c r="G178" s="147"/>
      <c r="H178" s="148">
        <f t="shared" si="38"/>
        <v>0</v>
      </c>
      <c r="I178" s="148">
        <f t="shared" si="39"/>
        <v>0</v>
      </c>
      <c r="J178" s="148">
        <f t="shared" si="37"/>
        <v>0</v>
      </c>
      <c r="K178" s="427"/>
      <c r="L178" s="428"/>
    </row>
    <row r="179" spans="1:12">
      <c r="A179" s="107" t="str">
        <f t="shared" si="36"/>
        <v/>
      </c>
      <c r="B179" s="143"/>
      <c r="C179" s="144"/>
      <c r="D179" s="145"/>
      <c r="E179" s="149"/>
      <c r="F179" s="145"/>
      <c r="G179" s="147"/>
      <c r="H179" s="148">
        <f t="shared" si="38"/>
        <v>0</v>
      </c>
      <c r="I179" s="148">
        <f t="shared" si="39"/>
        <v>0</v>
      </c>
      <c r="J179" s="148">
        <f t="shared" si="37"/>
        <v>0</v>
      </c>
      <c r="K179" s="427"/>
      <c r="L179" s="428"/>
    </row>
    <row r="180" spans="1:12">
      <c r="A180" s="107" t="str">
        <f t="shared" si="36"/>
        <v/>
      </c>
      <c r="B180" s="143"/>
      <c r="C180" s="144"/>
      <c r="D180" s="145"/>
      <c r="E180" s="149"/>
      <c r="F180" s="145"/>
      <c r="G180" s="147"/>
      <c r="H180" s="148">
        <f t="shared" si="38"/>
        <v>0</v>
      </c>
      <c r="I180" s="148">
        <f t="shared" si="39"/>
        <v>0</v>
      </c>
      <c r="J180" s="148">
        <f t="shared" si="37"/>
        <v>0</v>
      </c>
      <c r="K180" s="427"/>
      <c r="L180" s="428"/>
    </row>
    <row r="181" spans="1:12">
      <c r="A181" s="107" t="str">
        <f t="shared" si="36"/>
        <v/>
      </c>
      <c r="B181" s="143"/>
      <c r="C181" s="144"/>
      <c r="D181" s="145"/>
      <c r="E181" s="149"/>
      <c r="F181" s="145"/>
      <c r="G181" s="147"/>
      <c r="H181" s="148">
        <f t="shared" si="38"/>
        <v>0</v>
      </c>
      <c r="I181" s="148">
        <f t="shared" si="39"/>
        <v>0</v>
      </c>
      <c r="J181" s="148">
        <f t="shared" si="37"/>
        <v>0</v>
      </c>
      <c r="K181" s="427"/>
      <c r="L181" s="428"/>
    </row>
    <row r="182" spans="1:12">
      <c r="A182" s="107" t="str">
        <f t="shared" si="36"/>
        <v/>
      </c>
      <c r="B182" s="143"/>
      <c r="C182" s="144"/>
      <c r="D182" s="145"/>
      <c r="E182" s="149"/>
      <c r="F182" s="145"/>
      <c r="G182" s="147"/>
      <c r="H182" s="148">
        <f t="shared" si="38"/>
        <v>0</v>
      </c>
      <c r="I182" s="148">
        <f t="shared" si="39"/>
        <v>0</v>
      </c>
      <c r="J182" s="148">
        <f t="shared" si="37"/>
        <v>0</v>
      </c>
      <c r="K182" s="427"/>
      <c r="L182" s="428"/>
    </row>
    <row r="183" spans="1:12">
      <c r="A183" s="107" t="str">
        <f t="shared" si="36"/>
        <v/>
      </c>
      <c r="B183" s="143"/>
      <c r="C183" s="144"/>
      <c r="D183" s="145"/>
      <c r="E183" s="149"/>
      <c r="F183" s="145"/>
      <c r="G183" s="147"/>
      <c r="H183" s="148">
        <f t="shared" si="38"/>
        <v>0</v>
      </c>
      <c r="I183" s="148">
        <f t="shared" si="39"/>
        <v>0</v>
      </c>
      <c r="J183" s="148">
        <f t="shared" si="37"/>
        <v>0</v>
      </c>
      <c r="K183" s="427"/>
      <c r="L183" s="428"/>
    </row>
    <row r="184" spans="1:12" ht="15" thickBot="1">
      <c r="A184" s="107" t="str">
        <f t="shared" si="36"/>
        <v/>
      </c>
      <c r="B184" s="150"/>
      <c r="C184" s="151"/>
      <c r="D184" s="152"/>
      <c r="E184" s="153"/>
      <c r="F184" s="152"/>
      <c r="G184" s="154"/>
      <c r="H184" s="155">
        <f t="shared" si="38"/>
        <v>0</v>
      </c>
      <c r="I184" s="148">
        <f t="shared" si="39"/>
        <v>0</v>
      </c>
      <c r="J184" s="148">
        <f t="shared" si="37"/>
        <v>0</v>
      </c>
      <c r="K184" s="433"/>
      <c r="L184" s="434"/>
    </row>
    <row r="185" spans="1:12" ht="15" thickBot="1">
      <c r="A185" s="107" t="str">
        <f>IF(COUNTIF(A187:A201,"Nur Tätigkeiten mit geplantem Aufwand")&gt;0,"Nur Tätigkeiten mit geplantem Aufwand","")</f>
        <v/>
      </c>
      <c r="B185" s="123"/>
      <c r="C185" s="123"/>
      <c r="D185" s="123"/>
      <c r="E185" s="123"/>
      <c r="F185" s="123"/>
      <c r="G185" s="123"/>
      <c r="H185" s="123"/>
      <c r="I185" s="123"/>
      <c r="J185" s="123"/>
      <c r="K185" s="426"/>
      <c r="L185" s="426"/>
    </row>
    <row r="186" spans="1:12" ht="15" thickBot="1">
      <c r="A186" s="107" t="str">
        <f>IF(COUNTIF(A187:A201,"Nur Tätigkeiten mit geplantem Aufwand")&gt;0,"Nur Tätigkeiten mit geplantem Aufwand","")</f>
        <v/>
      </c>
      <c r="B186" s="140" t="s">
        <v>117</v>
      </c>
      <c r="C186" s="141"/>
      <c r="D186" s="141"/>
      <c r="E186" s="141"/>
      <c r="F186" s="141"/>
      <c r="G186" s="141"/>
      <c r="H186" s="142">
        <f>SUM(H187:H201)</f>
        <v>0</v>
      </c>
      <c r="I186" s="142">
        <f>SUM(I187:I201)</f>
        <v>0</v>
      </c>
      <c r="J186" s="142">
        <f>SUM(J187:J201)</f>
        <v>0</v>
      </c>
      <c r="K186" s="429"/>
      <c r="L186" s="430"/>
    </row>
    <row r="187" spans="1:12">
      <c r="A187" s="107" t="str">
        <f t="shared" ref="A187:A201" si="40">IF(OR(I187&gt;0,J187&gt;0),"Nur Tätigkeiten mit geplantem Aufwand","")</f>
        <v/>
      </c>
      <c r="B187" s="143"/>
      <c r="C187" s="144"/>
      <c r="D187" s="145"/>
      <c r="E187" s="146"/>
      <c r="F187" s="145"/>
      <c r="G187" s="147"/>
      <c r="H187" s="148">
        <f>D187*G187</f>
        <v>0</v>
      </c>
      <c r="I187" s="148">
        <f>E187*G187</f>
        <v>0</v>
      </c>
      <c r="J187" s="148">
        <f t="shared" ref="J187:J201" si="41">F187*G187</f>
        <v>0</v>
      </c>
      <c r="K187" s="431"/>
      <c r="L187" s="432"/>
    </row>
    <row r="188" spans="1:12">
      <c r="A188" s="107" t="str">
        <f t="shared" si="40"/>
        <v/>
      </c>
      <c r="B188" s="143"/>
      <c r="C188" s="144"/>
      <c r="D188" s="145"/>
      <c r="E188" s="149"/>
      <c r="F188" s="145"/>
      <c r="G188" s="147"/>
      <c r="H188" s="148">
        <f t="shared" ref="H188:H201" si="42">D188*G188</f>
        <v>0</v>
      </c>
      <c r="I188" s="148">
        <f t="shared" ref="I188:I201" si="43">E188*G188</f>
        <v>0</v>
      </c>
      <c r="J188" s="148">
        <f t="shared" si="41"/>
        <v>0</v>
      </c>
      <c r="K188" s="427"/>
      <c r="L188" s="428"/>
    </row>
    <row r="189" spans="1:12">
      <c r="A189" s="107" t="str">
        <f t="shared" si="40"/>
        <v/>
      </c>
      <c r="B189" s="143"/>
      <c r="C189" s="144"/>
      <c r="D189" s="145"/>
      <c r="E189" s="149"/>
      <c r="F189" s="145"/>
      <c r="G189" s="147"/>
      <c r="H189" s="148">
        <f t="shared" si="42"/>
        <v>0</v>
      </c>
      <c r="I189" s="148">
        <f t="shared" si="43"/>
        <v>0</v>
      </c>
      <c r="J189" s="148">
        <f t="shared" si="41"/>
        <v>0</v>
      </c>
      <c r="K189" s="427"/>
      <c r="L189" s="428"/>
    </row>
    <row r="190" spans="1:12">
      <c r="A190" s="107" t="str">
        <f t="shared" si="40"/>
        <v/>
      </c>
      <c r="B190" s="143"/>
      <c r="C190" s="144"/>
      <c r="D190" s="145"/>
      <c r="E190" s="149"/>
      <c r="F190" s="145"/>
      <c r="G190" s="147"/>
      <c r="H190" s="148">
        <f t="shared" si="42"/>
        <v>0</v>
      </c>
      <c r="I190" s="148">
        <f t="shared" si="43"/>
        <v>0</v>
      </c>
      <c r="J190" s="148">
        <f t="shared" si="41"/>
        <v>0</v>
      </c>
      <c r="K190" s="427"/>
      <c r="L190" s="428"/>
    </row>
    <row r="191" spans="1:12">
      <c r="A191" s="107" t="str">
        <f t="shared" si="40"/>
        <v/>
      </c>
      <c r="B191" s="143"/>
      <c r="C191" s="144"/>
      <c r="D191" s="145"/>
      <c r="E191" s="149"/>
      <c r="F191" s="145"/>
      <c r="G191" s="147"/>
      <c r="H191" s="148">
        <f t="shared" si="42"/>
        <v>0</v>
      </c>
      <c r="I191" s="148">
        <f t="shared" si="43"/>
        <v>0</v>
      </c>
      <c r="J191" s="148">
        <f t="shared" si="41"/>
        <v>0</v>
      </c>
      <c r="K191" s="427"/>
      <c r="L191" s="428"/>
    </row>
    <row r="192" spans="1:12">
      <c r="A192" s="107" t="str">
        <f t="shared" si="40"/>
        <v/>
      </c>
      <c r="B192" s="143"/>
      <c r="C192" s="144"/>
      <c r="D192" s="145"/>
      <c r="E192" s="149"/>
      <c r="F192" s="145"/>
      <c r="G192" s="147"/>
      <c r="H192" s="148">
        <f t="shared" si="42"/>
        <v>0</v>
      </c>
      <c r="I192" s="148">
        <f t="shared" si="43"/>
        <v>0</v>
      </c>
      <c r="J192" s="148">
        <f t="shared" si="41"/>
        <v>0</v>
      </c>
      <c r="K192" s="427"/>
      <c r="L192" s="428"/>
    </row>
    <row r="193" spans="1:12">
      <c r="A193" s="107" t="str">
        <f t="shared" si="40"/>
        <v/>
      </c>
      <c r="B193" s="143"/>
      <c r="C193" s="144"/>
      <c r="D193" s="145"/>
      <c r="E193" s="149"/>
      <c r="F193" s="145"/>
      <c r="G193" s="147"/>
      <c r="H193" s="148">
        <f t="shared" si="42"/>
        <v>0</v>
      </c>
      <c r="I193" s="148">
        <f t="shared" si="43"/>
        <v>0</v>
      </c>
      <c r="J193" s="148">
        <f t="shared" si="41"/>
        <v>0</v>
      </c>
      <c r="K193" s="427"/>
      <c r="L193" s="428"/>
    </row>
    <row r="194" spans="1:12">
      <c r="A194" s="107" t="str">
        <f t="shared" si="40"/>
        <v/>
      </c>
      <c r="B194" s="143"/>
      <c r="C194" s="144"/>
      <c r="D194" s="145"/>
      <c r="E194" s="149"/>
      <c r="F194" s="145"/>
      <c r="G194" s="147"/>
      <c r="H194" s="148">
        <f t="shared" si="42"/>
        <v>0</v>
      </c>
      <c r="I194" s="148">
        <f t="shared" si="43"/>
        <v>0</v>
      </c>
      <c r="J194" s="148">
        <f t="shared" si="41"/>
        <v>0</v>
      </c>
      <c r="K194" s="427"/>
      <c r="L194" s="428"/>
    </row>
    <row r="195" spans="1:12">
      <c r="A195" s="107" t="str">
        <f t="shared" si="40"/>
        <v/>
      </c>
      <c r="B195" s="143"/>
      <c r="C195" s="144"/>
      <c r="D195" s="145"/>
      <c r="E195" s="149"/>
      <c r="F195" s="145"/>
      <c r="G195" s="147"/>
      <c r="H195" s="148">
        <f t="shared" si="42"/>
        <v>0</v>
      </c>
      <c r="I195" s="148">
        <f t="shared" si="43"/>
        <v>0</v>
      </c>
      <c r="J195" s="148">
        <f t="shared" si="41"/>
        <v>0</v>
      </c>
      <c r="K195" s="427"/>
      <c r="L195" s="428"/>
    </row>
    <row r="196" spans="1:12">
      <c r="A196" s="107" t="str">
        <f t="shared" si="40"/>
        <v/>
      </c>
      <c r="B196" s="143"/>
      <c r="C196" s="144"/>
      <c r="D196" s="145"/>
      <c r="E196" s="149"/>
      <c r="F196" s="145"/>
      <c r="G196" s="147"/>
      <c r="H196" s="148">
        <f t="shared" si="42"/>
        <v>0</v>
      </c>
      <c r="I196" s="148">
        <f t="shared" si="43"/>
        <v>0</v>
      </c>
      <c r="J196" s="148">
        <f t="shared" si="41"/>
        <v>0</v>
      </c>
      <c r="K196" s="427"/>
      <c r="L196" s="428"/>
    </row>
    <row r="197" spans="1:12">
      <c r="A197" s="107" t="str">
        <f t="shared" si="40"/>
        <v/>
      </c>
      <c r="B197" s="143"/>
      <c r="C197" s="144"/>
      <c r="D197" s="145"/>
      <c r="E197" s="149"/>
      <c r="F197" s="145"/>
      <c r="G197" s="147"/>
      <c r="H197" s="148">
        <f t="shared" si="42"/>
        <v>0</v>
      </c>
      <c r="I197" s="148">
        <f t="shared" si="43"/>
        <v>0</v>
      </c>
      <c r="J197" s="148">
        <f t="shared" si="41"/>
        <v>0</v>
      </c>
      <c r="K197" s="427"/>
      <c r="L197" s="428"/>
    </row>
    <row r="198" spans="1:12">
      <c r="A198" s="107" t="str">
        <f t="shared" si="40"/>
        <v/>
      </c>
      <c r="B198" s="143"/>
      <c r="C198" s="144"/>
      <c r="D198" s="145"/>
      <c r="E198" s="149"/>
      <c r="F198" s="145"/>
      <c r="G198" s="147"/>
      <c r="H198" s="148">
        <f t="shared" si="42"/>
        <v>0</v>
      </c>
      <c r="I198" s="148">
        <f t="shared" si="43"/>
        <v>0</v>
      </c>
      <c r="J198" s="148">
        <f t="shared" si="41"/>
        <v>0</v>
      </c>
      <c r="K198" s="427"/>
      <c r="L198" s="428"/>
    </row>
    <row r="199" spans="1:12">
      <c r="A199" s="107" t="str">
        <f t="shared" si="40"/>
        <v/>
      </c>
      <c r="B199" s="143"/>
      <c r="C199" s="144"/>
      <c r="D199" s="145"/>
      <c r="E199" s="149"/>
      <c r="F199" s="145"/>
      <c r="G199" s="147"/>
      <c r="H199" s="148">
        <f t="shared" si="42"/>
        <v>0</v>
      </c>
      <c r="I199" s="148">
        <f t="shared" si="43"/>
        <v>0</v>
      </c>
      <c r="J199" s="148">
        <f t="shared" si="41"/>
        <v>0</v>
      </c>
      <c r="K199" s="427"/>
      <c r="L199" s="428"/>
    </row>
    <row r="200" spans="1:12">
      <c r="A200" s="107" t="str">
        <f t="shared" si="40"/>
        <v/>
      </c>
      <c r="B200" s="143"/>
      <c r="C200" s="144"/>
      <c r="D200" s="145"/>
      <c r="E200" s="149"/>
      <c r="F200" s="145"/>
      <c r="G200" s="147"/>
      <c r="H200" s="148">
        <f t="shared" si="42"/>
        <v>0</v>
      </c>
      <c r="I200" s="148">
        <f t="shared" si="43"/>
        <v>0</v>
      </c>
      <c r="J200" s="148">
        <f t="shared" si="41"/>
        <v>0</v>
      </c>
      <c r="K200" s="427"/>
      <c r="L200" s="428"/>
    </row>
    <row r="201" spans="1:12" ht="15" thickBot="1">
      <c r="A201" s="107" t="str">
        <f t="shared" si="40"/>
        <v/>
      </c>
      <c r="B201" s="150"/>
      <c r="C201" s="151"/>
      <c r="D201" s="152"/>
      <c r="E201" s="153"/>
      <c r="F201" s="152"/>
      <c r="G201" s="154"/>
      <c r="H201" s="155">
        <f t="shared" si="42"/>
        <v>0</v>
      </c>
      <c r="I201" s="148">
        <f t="shared" si="43"/>
        <v>0</v>
      </c>
      <c r="J201" s="148">
        <f t="shared" si="41"/>
        <v>0</v>
      </c>
      <c r="K201" s="433"/>
      <c r="L201" s="434"/>
    </row>
    <row r="202" spans="1:12" ht="15" thickBot="1">
      <c r="A202" s="107" t="str">
        <f>IF(COUNTIF(A204:A218,"Nur Tätigkeiten mit geplantem Aufwand")&gt;0,"Nur Tätigkeiten mit geplantem Aufwand","")</f>
        <v/>
      </c>
      <c r="B202" s="123"/>
      <c r="C202" s="123"/>
      <c r="D202" s="123"/>
      <c r="E202" s="123"/>
      <c r="F202" s="123"/>
      <c r="G202" s="123"/>
      <c r="H202" s="123"/>
      <c r="I202" s="123"/>
      <c r="J202" s="123"/>
      <c r="K202" s="426"/>
      <c r="L202" s="426"/>
    </row>
    <row r="203" spans="1:12" ht="15" thickBot="1">
      <c r="A203" s="107" t="str">
        <f>IF(COUNTIF(A204:A218,"Nur Tätigkeiten mit geplantem Aufwand")&gt;0,"Nur Tätigkeiten mit geplantem Aufwand","")</f>
        <v/>
      </c>
      <c r="B203" s="140" t="s">
        <v>118</v>
      </c>
      <c r="C203" s="141"/>
      <c r="D203" s="141"/>
      <c r="E203" s="141"/>
      <c r="F203" s="141"/>
      <c r="G203" s="141"/>
      <c r="H203" s="142">
        <f>SUM(H204:H218)</f>
        <v>0</v>
      </c>
      <c r="I203" s="142">
        <f>SUM(I204:I218)</f>
        <v>0</v>
      </c>
      <c r="J203" s="142">
        <f>SUM(J204:J218)</f>
        <v>0</v>
      </c>
      <c r="K203" s="429"/>
      <c r="L203" s="430"/>
    </row>
    <row r="204" spans="1:12">
      <c r="A204" s="107" t="str">
        <f t="shared" ref="A204:A218" si="44">IF(OR(I204&gt;0,J204&gt;0),"Nur Tätigkeiten mit geplantem Aufwand","")</f>
        <v/>
      </c>
      <c r="B204" s="143"/>
      <c r="C204" s="144"/>
      <c r="D204" s="145"/>
      <c r="E204" s="146"/>
      <c r="F204" s="145"/>
      <c r="G204" s="147"/>
      <c r="H204" s="148">
        <f>D204*G204</f>
        <v>0</v>
      </c>
      <c r="I204" s="148">
        <f>E204*G204</f>
        <v>0</v>
      </c>
      <c r="J204" s="148">
        <f t="shared" ref="J204:J218" si="45">F204*G204</f>
        <v>0</v>
      </c>
      <c r="K204" s="431"/>
      <c r="L204" s="432"/>
    </row>
    <row r="205" spans="1:12">
      <c r="A205" s="107" t="str">
        <f t="shared" si="44"/>
        <v/>
      </c>
      <c r="B205" s="143"/>
      <c r="C205" s="144"/>
      <c r="D205" s="145"/>
      <c r="E205" s="149"/>
      <c r="F205" s="145"/>
      <c r="G205" s="147"/>
      <c r="H205" s="148">
        <f t="shared" ref="H205:H218" si="46">D205*G205</f>
        <v>0</v>
      </c>
      <c r="I205" s="148">
        <f t="shared" ref="I205:I218" si="47">E205*G205</f>
        <v>0</v>
      </c>
      <c r="J205" s="148">
        <f t="shared" si="45"/>
        <v>0</v>
      </c>
      <c r="K205" s="427"/>
      <c r="L205" s="428"/>
    </row>
    <row r="206" spans="1:12">
      <c r="A206" s="107" t="str">
        <f t="shared" si="44"/>
        <v/>
      </c>
      <c r="B206" s="143"/>
      <c r="C206" s="144"/>
      <c r="D206" s="145"/>
      <c r="E206" s="149"/>
      <c r="F206" s="145"/>
      <c r="G206" s="147"/>
      <c r="H206" s="148">
        <f t="shared" si="46"/>
        <v>0</v>
      </c>
      <c r="I206" s="148">
        <f t="shared" si="47"/>
        <v>0</v>
      </c>
      <c r="J206" s="148">
        <f t="shared" si="45"/>
        <v>0</v>
      </c>
      <c r="K206" s="427"/>
      <c r="L206" s="428"/>
    </row>
    <row r="207" spans="1:12">
      <c r="A207" s="107" t="str">
        <f t="shared" si="44"/>
        <v/>
      </c>
      <c r="B207" s="143"/>
      <c r="C207" s="144"/>
      <c r="D207" s="145"/>
      <c r="E207" s="149"/>
      <c r="F207" s="145"/>
      <c r="G207" s="147"/>
      <c r="H207" s="148">
        <f t="shared" si="46"/>
        <v>0</v>
      </c>
      <c r="I207" s="148">
        <f t="shared" si="47"/>
        <v>0</v>
      </c>
      <c r="J207" s="148">
        <f t="shared" si="45"/>
        <v>0</v>
      </c>
      <c r="K207" s="427"/>
      <c r="L207" s="428"/>
    </row>
    <row r="208" spans="1:12">
      <c r="A208" s="107" t="str">
        <f t="shared" si="44"/>
        <v/>
      </c>
      <c r="B208" s="143"/>
      <c r="C208" s="144"/>
      <c r="D208" s="145"/>
      <c r="E208" s="149"/>
      <c r="F208" s="145"/>
      <c r="G208" s="147"/>
      <c r="H208" s="148">
        <f t="shared" si="46"/>
        <v>0</v>
      </c>
      <c r="I208" s="148">
        <f t="shared" si="47"/>
        <v>0</v>
      </c>
      <c r="J208" s="148">
        <f t="shared" si="45"/>
        <v>0</v>
      </c>
      <c r="K208" s="427"/>
      <c r="L208" s="428"/>
    </row>
    <row r="209" spans="1:12">
      <c r="A209" s="107" t="str">
        <f t="shared" si="44"/>
        <v/>
      </c>
      <c r="B209" s="143"/>
      <c r="C209" s="144"/>
      <c r="D209" s="145"/>
      <c r="E209" s="149"/>
      <c r="F209" s="145"/>
      <c r="G209" s="147"/>
      <c r="H209" s="148">
        <f t="shared" si="46"/>
        <v>0</v>
      </c>
      <c r="I209" s="148">
        <f t="shared" si="47"/>
        <v>0</v>
      </c>
      <c r="J209" s="148">
        <f t="shared" si="45"/>
        <v>0</v>
      </c>
      <c r="K209" s="427"/>
      <c r="L209" s="428"/>
    </row>
    <row r="210" spans="1:12">
      <c r="A210" s="107" t="str">
        <f t="shared" si="44"/>
        <v/>
      </c>
      <c r="B210" s="143"/>
      <c r="C210" s="144"/>
      <c r="D210" s="145"/>
      <c r="E210" s="149"/>
      <c r="F210" s="145"/>
      <c r="G210" s="147"/>
      <c r="H210" s="148">
        <f t="shared" si="46"/>
        <v>0</v>
      </c>
      <c r="I210" s="148">
        <f t="shared" si="47"/>
        <v>0</v>
      </c>
      <c r="J210" s="148">
        <f t="shared" si="45"/>
        <v>0</v>
      </c>
      <c r="K210" s="427"/>
      <c r="L210" s="428"/>
    </row>
    <row r="211" spans="1:12">
      <c r="A211" s="107" t="str">
        <f t="shared" si="44"/>
        <v/>
      </c>
      <c r="B211" s="143"/>
      <c r="C211" s="144"/>
      <c r="D211" s="145"/>
      <c r="E211" s="149"/>
      <c r="F211" s="145"/>
      <c r="G211" s="147"/>
      <c r="H211" s="148">
        <f t="shared" si="46"/>
        <v>0</v>
      </c>
      <c r="I211" s="148">
        <f t="shared" si="47"/>
        <v>0</v>
      </c>
      <c r="J211" s="148">
        <f t="shared" si="45"/>
        <v>0</v>
      </c>
      <c r="K211" s="427"/>
      <c r="L211" s="428"/>
    </row>
    <row r="212" spans="1:12">
      <c r="A212" s="107" t="str">
        <f t="shared" si="44"/>
        <v/>
      </c>
      <c r="B212" s="143"/>
      <c r="C212" s="144"/>
      <c r="D212" s="145"/>
      <c r="E212" s="149"/>
      <c r="F212" s="145"/>
      <c r="G212" s="147"/>
      <c r="H212" s="148">
        <f t="shared" si="46"/>
        <v>0</v>
      </c>
      <c r="I212" s="148">
        <f t="shared" si="47"/>
        <v>0</v>
      </c>
      <c r="J212" s="148">
        <f t="shared" si="45"/>
        <v>0</v>
      </c>
      <c r="K212" s="427"/>
      <c r="L212" s="428"/>
    </row>
    <row r="213" spans="1:12">
      <c r="A213" s="107" t="str">
        <f t="shared" si="44"/>
        <v/>
      </c>
      <c r="B213" s="143"/>
      <c r="C213" s="144"/>
      <c r="D213" s="145"/>
      <c r="E213" s="149"/>
      <c r="F213" s="145"/>
      <c r="G213" s="147"/>
      <c r="H213" s="148">
        <f t="shared" si="46"/>
        <v>0</v>
      </c>
      <c r="I213" s="148">
        <f t="shared" si="47"/>
        <v>0</v>
      </c>
      <c r="J213" s="148">
        <f t="shared" si="45"/>
        <v>0</v>
      </c>
      <c r="K213" s="427"/>
      <c r="L213" s="428"/>
    </row>
    <row r="214" spans="1:12">
      <c r="A214" s="107" t="str">
        <f t="shared" si="44"/>
        <v/>
      </c>
      <c r="B214" s="143"/>
      <c r="C214" s="144"/>
      <c r="D214" s="145"/>
      <c r="E214" s="149"/>
      <c r="F214" s="145"/>
      <c r="G214" s="147"/>
      <c r="H214" s="148">
        <f t="shared" si="46"/>
        <v>0</v>
      </c>
      <c r="I214" s="148">
        <f t="shared" si="47"/>
        <v>0</v>
      </c>
      <c r="J214" s="148">
        <f t="shared" si="45"/>
        <v>0</v>
      </c>
      <c r="K214" s="427"/>
      <c r="L214" s="428"/>
    </row>
    <row r="215" spans="1:12">
      <c r="A215" s="107" t="str">
        <f t="shared" si="44"/>
        <v/>
      </c>
      <c r="B215" s="143"/>
      <c r="C215" s="144"/>
      <c r="D215" s="145"/>
      <c r="E215" s="149"/>
      <c r="F215" s="145"/>
      <c r="G215" s="147"/>
      <c r="H215" s="148">
        <f t="shared" si="46"/>
        <v>0</v>
      </c>
      <c r="I215" s="148">
        <f t="shared" si="47"/>
        <v>0</v>
      </c>
      <c r="J215" s="148">
        <f t="shared" si="45"/>
        <v>0</v>
      </c>
      <c r="K215" s="427"/>
      <c r="L215" s="428"/>
    </row>
    <row r="216" spans="1:12">
      <c r="A216" s="107" t="str">
        <f t="shared" si="44"/>
        <v/>
      </c>
      <c r="B216" s="143"/>
      <c r="C216" s="144"/>
      <c r="D216" s="145"/>
      <c r="E216" s="149"/>
      <c r="F216" s="145"/>
      <c r="G216" s="147"/>
      <c r="H216" s="148">
        <f t="shared" si="46"/>
        <v>0</v>
      </c>
      <c r="I216" s="148">
        <f t="shared" si="47"/>
        <v>0</v>
      </c>
      <c r="J216" s="148">
        <f t="shared" si="45"/>
        <v>0</v>
      </c>
      <c r="K216" s="427"/>
      <c r="L216" s="428"/>
    </row>
    <row r="217" spans="1:12">
      <c r="A217" s="107" t="str">
        <f t="shared" si="44"/>
        <v/>
      </c>
      <c r="B217" s="143"/>
      <c r="C217" s="144"/>
      <c r="D217" s="145"/>
      <c r="E217" s="149"/>
      <c r="F217" s="145"/>
      <c r="G217" s="147"/>
      <c r="H217" s="148">
        <f t="shared" si="46"/>
        <v>0</v>
      </c>
      <c r="I217" s="148">
        <f t="shared" si="47"/>
        <v>0</v>
      </c>
      <c r="J217" s="148">
        <f t="shared" si="45"/>
        <v>0</v>
      </c>
      <c r="K217" s="427"/>
      <c r="L217" s="428"/>
    </row>
    <row r="218" spans="1:12" ht="15" thickBot="1">
      <c r="A218" s="107" t="str">
        <f t="shared" si="44"/>
        <v/>
      </c>
      <c r="B218" s="150"/>
      <c r="C218" s="151"/>
      <c r="D218" s="152"/>
      <c r="E218" s="153"/>
      <c r="F218" s="152"/>
      <c r="G218" s="154"/>
      <c r="H218" s="155">
        <f t="shared" si="46"/>
        <v>0</v>
      </c>
      <c r="I218" s="148">
        <f t="shared" si="47"/>
        <v>0</v>
      </c>
      <c r="J218" s="148">
        <f t="shared" si="45"/>
        <v>0</v>
      </c>
      <c r="K218" s="433"/>
      <c r="L218" s="434"/>
    </row>
    <row r="219" spans="1:12" ht="15" thickBot="1">
      <c r="A219" s="107" t="str">
        <f>IF(COUNTIF(A221:A235,"Nur Tätigkeiten mit geplantem Aufwand")&gt;0,"Nur Tätigkeiten mit geplantem Aufwand","")</f>
        <v/>
      </c>
      <c r="B219" s="123"/>
      <c r="C219" s="123"/>
      <c r="D219" s="123"/>
      <c r="E219" s="123"/>
      <c r="F219" s="123"/>
      <c r="G219" s="123"/>
      <c r="H219" s="123"/>
      <c r="I219" s="123"/>
      <c r="J219" s="123"/>
      <c r="K219" s="426"/>
      <c r="L219" s="426"/>
    </row>
    <row r="220" spans="1:12" ht="15" thickBot="1">
      <c r="A220" s="107" t="str">
        <f>IF(COUNTIF(A221:A235,"Nur Tätigkeiten mit geplantem Aufwand")&gt;0,"Nur Tätigkeiten mit geplantem Aufwand","")</f>
        <v/>
      </c>
      <c r="B220" s="140" t="s">
        <v>9</v>
      </c>
      <c r="C220" s="141"/>
      <c r="D220" s="141"/>
      <c r="E220" s="141"/>
      <c r="F220" s="141"/>
      <c r="G220" s="141"/>
      <c r="H220" s="142">
        <f>SUM(H221:H235)</f>
        <v>0</v>
      </c>
      <c r="I220" s="142">
        <f>SUM(I221:I235)</f>
        <v>0</v>
      </c>
      <c r="J220" s="142">
        <f>SUM(J221:J235)</f>
        <v>0</v>
      </c>
      <c r="K220" s="429"/>
      <c r="L220" s="430"/>
    </row>
    <row r="221" spans="1:12">
      <c r="A221" s="107" t="str">
        <f t="shared" ref="A221:A235" si="48">IF(OR(I221&gt;0,J221&gt;0),"Nur Tätigkeiten mit geplantem Aufwand","")</f>
        <v/>
      </c>
      <c r="B221" s="143"/>
      <c r="C221" s="144"/>
      <c r="D221" s="145"/>
      <c r="E221" s="146"/>
      <c r="F221" s="145"/>
      <c r="G221" s="147"/>
      <c r="H221" s="148">
        <f>D221*G221</f>
        <v>0</v>
      </c>
      <c r="I221" s="148">
        <f>E221*G221</f>
        <v>0</v>
      </c>
      <c r="J221" s="148">
        <f t="shared" ref="J221:J222" si="49">F221*G221</f>
        <v>0</v>
      </c>
      <c r="K221" s="431"/>
      <c r="L221" s="432"/>
    </row>
    <row r="222" spans="1:12">
      <c r="A222" s="107" t="str">
        <f t="shared" si="48"/>
        <v/>
      </c>
      <c r="B222" s="143"/>
      <c r="C222" s="144"/>
      <c r="D222" s="145"/>
      <c r="E222" s="149"/>
      <c r="F222" s="145"/>
      <c r="G222" s="147"/>
      <c r="H222" s="148">
        <f t="shared" ref="H222:H235" si="50">D222*G222</f>
        <v>0</v>
      </c>
      <c r="I222" s="148">
        <f t="shared" ref="I222:I235" si="51">E222*G222</f>
        <v>0</v>
      </c>
      <c r="J222" s="148">
        <f t="shared" si="49"/>
        <v>0</v>
      </c>
      <c r="K222" s="427"/>
      <c r="L222" s="428"/>
    </row>
    <row r="223" spans="1:12">
      <c r="A223" s="107" t="str">
        <f t="shared" si="48"/>
        <v/>
      </c>
      <c r="B223" s="143"/>
      <c r="C223" s="144"/>
      <c r="D223" s="145"/>
      <c r="E223" s="149"/>
      <c r="F223" s="145"/>
      <c r="G223" s="147"/>
      <c r="H223" s="148">
        <f t="shared" si="50"/>
        <v>0</v>
      </c>
      <c r="I223" s="148">
        <f t="shared" si="51"/>
        <v>0</v>
      </c>
      <c r="J223" s="148">
        <f>F223*G223</f>
        <v>0</v>
      </c>
      <c r="K223" s="427"/>
      <c r="L223" s="428"/>
    </row>
    <row r="224" spans="1:12">
      <c r="A224" s="107" t="str">
        <f t="shared" si="48"/>
        <v/>
      </c>
      <c r="B224" s="143"/>
      <c r="C224" s="144"/>
      <c r="D224" s="145"/>
      <c r="E224" s="149"/>
      <c r="F224" s="145"/>
      <c r="G224" s="147"/>
      <c r="H224" s="148">
        <f t="shared" si="50"/>
        <v>0</v>
      </c>
      <c r="I224" s="148">
        <f t="shared" si="51"/>
        <v>0</v>
      </c>
      <c r="J224" s="148">
        <f t="shared" ref="J224:J235" si="52">F224*G224</f>
        <v>0</v>
      </c>
      <c r="K224" s="427"/>
      <c r="L224" s="428"/>
    </row>
    <row r="225" spans="1:12">
      <c r="A225" s="107" t="str">
        <f t="shared" si="48"/>
        <v/>
      </c>
      <c r="B225" s="143"/>
      <c r="C225" s="144"/>
      <c r="D225" s="145"/>
      <c r="E225" s="149"/>
      <c r="F225" s="145"/>
      <c r="G225" s="147"/>
      <c r="H225" s="148">
        <f t="shared" si="50"/>
        <v>0</v>
      </c>
      <c r="I225" s="148">
        <f t="shared" si="51"/>
        <v>0</v>
      </c>
      <c r="J225" s="148">
        <f t="shared" si="52"/>
        <v>0</v>
      </c>
      <c r="K225" s="427"/>
      <c r="L225" s="428"/>
    </row>
    <row r="226" spans="1:12">
      <c r="A226" s="107" t="str">
        <f t="shared" si="48"/>
        <v/>
      </c>
      <c r="B226" s="143"/>
      <c r="C226" s="144"/>
      <c r="D226" s="145"/>
      <c r="E226" s="149"/>
      <c r="F226" s="145"/>
      <c r="G226" s="147"/>
      <c r="H226" s="148">
        <f t="shared" si="50"/>
        <v>0</v>
      </c>
      <c r="I226" s="148">
        <f t="shared" si="51"/>
        <v>0</v>
      </c>
      <c r="J226" s="148">
        <f t="shared" si="52"/>
        <v>0</v>
      </c>
      <c r="K226" s="427"/>
      <c r="L226" s="428"/>
    </row>
    <row r="227" spans="1:12">
      <c r="A227" s="107" t="str">
        <f t="shared" si="48"/>
        <v/>
      </c>
      <c r="B227" s="143"/>
      <c r="C227" s="144"/>
      <c r="D227" s="145"/>
      <c r="E227" s="149"/>
      <c r="F227" s="145"/>
      <c r="G227" s="147"/>
      <c r="H227" s="148">
        <f t="shared" si="50"/>
        <v>0</v>
      </c>
      <c r="I227" s="148">
        <f t="shared" si="51"/>
        <v>0</v>
      </c>
      <c r="J227" s="148">
        <f t="shared" si="52"/>
        <v>0</v>
      </c>
      <c r="K227" s="427"/>
      <c r="L227" s="428"/>
    </row>
    <row r="228" spans="1:12">
      <c r="A228" s="107" t="str">
        <f t="shared" si="48"/>
        <v/>
      </c>
      <c r="B228" s="143"/>
      <c r="C228" s="144"/>
      <c r="D228" s="145"/>
      <c r="E228" s="149"/>
      <c r="F228" s="145"/>
      <c r="G228" s="147"/>
      <c r="H228" s="148">
        <f t="shared" si="50"/>
        <v>0</v>
      </c>
      <c r="I228" s="148">
        <f t="shared" si="51"/>
        <v>0</v>
      </c>
      <c r="J228" s="148">
        <f t="shared" si="52"/>
        <v>0</v>
      </c>
      <c r="K228" s="427"/>
      <c r="L228" s="428"/>
    </row>
    <row r="229" spans="1:12">
      <c r="A229" s="107" t="str">
        <f t="shared" si="48"/>
        <v/>
      </c>
      <c r="B229" s="143"/>
      <c r="C229" s="144"/>
      <c r="D229" s="145"/>
      <c r="E229" s="149"/>
      <c r="F229" s="145"/>
      <c r="G229" s="147"/>
      <c r="H229" s="148">
        <f t="shared" si="50"/>
        <v>0</v>
      </c>
      <c r="I229" s="148">
        <f t="shared" si="51"/>
        <v>0</v>
      </c>
      <c r="J229" s="148">
        <f t="shared" si="52"/>
        <v>0</v>
      </c>
      <c r="K229" s="427"/>
      <c r="L229" s="428"/>
    </row>
    <row r="230" spans="1:12">
      <c r="A230" s="107" t="str">
        <f t="shared" si="48"/>
        <v/>
      </c>
      <c r="B230" s="143"/>
      <c r="C230" s="144"/>
      <c r="D230" s="145"/>
      <c r="E230" s="149"/>
      <c r="F230" s="145"/>
      <c r="G230" s="147"/>
      <c r="H230" s="148">
        <f t="shared" si="50"/>
        <v>0</v>
      </c>
      <c r="I230" s="148">
        <f t="shared" si="51"/>
        <v>0</v>
      </c>
      <c r="J230" s="148">
        <f t="shared" si="52"/>
        <v>0</v>
      </c>
      <c r="K230" s="427"/>
      <c r="L230" s="428"/>
    </row>
    <row r="231" spans="1:12">
      <c r="A231" s="107" t="str">
        <f t="shared" si="48"/>
        <v/>
      </c>
      <c r="B231" s="143"/>
      <c r="C231" s="144"/>
      <c r="D231" s="145"/>
      <c r="E231" s="149"/>
      <c r="F231" s="145"/>
      <c r="G231" s="147"/>
      <c r="H231" s="148">
        <f t="shared" si="50"/>
        <v>0</v>
      </c>
      <c r="I231" s="148">
        <f t="shared" si="51"/>
        <v>0</v>
      </c>
      <c r="J231" s="148">
        <f t="shared" si="52"/>
        <v>0</v>
      </c>
      <c r="K231" s="427"/>
      <c r="L231" s="428"/>
    </row>
    <row r="232" spans="1:12">
      <c r="A232" s="107" t="str">
        <f t="shared" si="48"/>
        <v/>
      </c>
      <c r="B232" s="143"/>
      <c r="C232" s="144"/>
      <c r="D232" s="145"/>
      <c r="E232" s="149"/>
      <c r="F232" s="145"/>
      <c r="G232" s="147"/>
      <c r="H232" s="148">
        <f t="shared" si="50"/>
        <v>0</v>
      </c>
      <c r="I232" s="148">
        <f t="shared" si="51"/>
        <v>0</v>
      </c>
      <c r="J232" s="148">
        <f t="shared" si="52"/>
        <v>0</v>
      </c>
      <c r="K232" s="427"/>
      <c r="L232" s="428"/>
    </row>
    <row r="233" spans="1:12">
      <c r="A233" s="107" t="str">
        <f t="shared" si="48"/>
        <v/>
      </c>
      <c r="B233" s="143"/>
      <c r="C233" s="144"/>
      <c r="D233" s="145"/>
      <c r="E233" s="149"/>
      <c r="F233" s="145"/>
      <c r="G233" s="147"/>
      <c r="H233" s="148">
        <f t="shared" si="50"/>
        <v>0</v>
      </c>
      <c r="I233" s="148">
        <f t="shared" si="51"/>
        <v>0</v>
      </c>
      <c r="J233" s="148">
        <f t="shared" si="52"/>
        <v>0</v>
      </c>
      <c r="K233" s="427"/>
      <c r="L233" s="428"/>
    </row>
    <row r="234" spans="1:12">
      <c r="A234" s="107" t="str">
        <f t="shared" si="48"/>
        <v/>
      </c>
      <c r="B234" s="143"/>
      <c r="C234" s="144"/>
      <c r="D234" s="145"/>
      <c r="E234" s="149"/>
      <c r="F234" s="145"/>
      <c r="G234" s="147"/>
      <c r="H234" s="148">
        <f t="shared" si="50"/>
        <v>0</v>
      </c>
      <c r="I234" s="148">
        <f t="shared" si="51"/>
        <v>0</v>
      </c>
      <c r="J234" s="148">
        <f t="shared" si="52"/>
        <v>0</v>
      </c>
      <c r="K234" s="427"/>
      <c r="L234" s="428"/>
    </row>
    <row r="235" spans="1:12" ht="15" thickBot="1">
      <c r="A235" s="107" t="str">
        <f t="shared" si="48"/>
        <v/>
      </c>
      <c r="B235" s="150"/>
      <c r="C235" s="151"/>
      <c r="D235" s="152"/>
      <c r="E235" s="153"/>
      <c r="F235" s="152"/>
      <c r="G235" s="154"/>
      <c r="H235" s="155">
        <f t="shared" si="50"/>
        <v>0</v>
      </c>
      <c r="I235" s="148">
        <f t="shared" si="51"/>
        <v>0</v>
      </c>
      <c r="J235" s="148">
        <f t="shared" si="52"/>
        <v>0</v>
      </c>
      <c r="K235" s="433"/>
      <c r="L235" s="434"/>
    </row>
    <row r="236" spans="1:12" ht="15" thickBot="1">
      <c r="A236" s="107" t="s">
        <v>109</v>
      </c>
      <c r="B236" s="124"/>
      <c r="C236" s="125"/>
      <c r="D236" s="125"/>
      <c r="E236" s="123"/>
      <c r="F236" s="123"/>
      <c r="G236" s="123"/>
      <c r="H236" s="123"/>
      <c r="I236" s="123"/>
      <c r="J236" s="123"/>
      <c r="K236" s="125"/>
      <c r="L236" s="125"/>
    </row>
    <row r="237" spans="1:12">
      <c r="A237" s="107" t="s">
        <v>109</v>
      </c>
      <c r="B237" s="2"/>
      <c r="C237" s="2"/>
      <c r="E237" s="435" t="s">
        <v>119</v>
      </c>
      <c r="F237" s="436"/>
      <c r="G237" s="437"/>
      <c r="H237" s="118">
        <f>H118+H135+H152+H101+H84+H169+H67+H16+H33+H203+H50+H220+H186</f>
        <v>4400</v>
      </c>
      <c r="I237" s="118">
        <f>I118+I135+I152+I101+I84+I169+I67+I16+I33+I203+I50+I220+I186</f>
        <v>6150</v>
      </c>
      <c r="J237" s="27">
        <f>J118+J135+J152+J101+J84+J169+J67+J16+J33+J203+J50+J220+J186</f>
        <v>7900</v>
      </c>
      <c r="K237" s="126"/>
    </row>
    <row r="238" spans="1:12" ht="15">
      <c r="A238" s="107" t="s">
        <v>109</v>
      </c>
      <c r="B238" s="2"/>
      <c r="E238" s="438" t="s">
        <v>120</v>
      </c>
      <c r="F238" s="439"/>
      <c r="G238" s="440"/>
      <c r="H238" s="127">
        <v>0.1</v>
      </c>
      <c r="I238" s="127">
        <v>0.1</v>
      </c>
      <c r="J238" s="201">
        <v>0.1</v>
      </c>
      <c r="K238" s="126"/>
    </row>
    <row r="239" spans="1:12" ht="16" thickBot="1">
      <c r="A239" s="107" t="s">
        <v>109</v>
      </c>
      <c r="B239" s="2"/>
      <c r="E239" s="441" t="s">
        <v>121</v>
      </c>
      <c r="F239" s="442"/>
      <c r="G239" s="443"/>
      <c r="H239" s="128">
        <f>H237*(1+H238)</f>
        <v>4840</v>
      </c>
      <c r="I239" s="128">
        <f>I237*(1+I238)</f>
        <v>6765</v>
      </c>
      <c r="J239" s="25">
        <f>J237*(1+J238)</f>
        <v>8690</v>
      </c>
      <c r="K239" s="126"/>
    </row>
    <row r="240" spans="1:12">
      <c r="B240" s="2"/>
      <c r="G240" s="2"/>
      <c r="H240" s="2"/>
    </row>
    <row r="241" spans="2:2">
      <c r="B241" s="15" t="s">
        <v>44</v>
      </c>
    </row>
  </sheetData>
  <sheetProtection algorithmName="SHA-512" hashValue="oCv88ndWtP7nhPOjZu0UnllmSyygO9CRKYTm0wGEj03Th8jcrgQOo5McQzdaeVwlFAaoOZEXv02geO46dKq1Gg==" saltValue="nsLeFCFMkw+s10m04q94yw==" spinCount="100000" sheet="1" formatCells="0" formatColumns="0" autoFilter="0"/>
  <autoFilter ref="A6:A241" xr:uid="{00000000-0009-0000-0000-000015000000}"/>
  <mergeCells count="232">
    <mergeCell ref="K235:L235"/>
    <mergeCell ref="E237:G237"/>
    <mergeCell ref="E238:G238"/>
    <mergeCell ref="E239:G239"/>
    <mergeCell ref="K229:L229"/>
    <mergeCell ref="K230:L230"/>
    <mergeCell ref="K231:L231"/>
    <mergeCell ref="K232:L232"/>
    <mergeCell ref="K233:L233"/>
    <mergeCell ref="K234:L234"/>
    <mergeCell ref="K223:L223"/>
    <mergeCell ref="K224:L224"/>
    <mergeCell ref="K225:L225"/>
    <mergeCell ref="K226:L226"/>
    <mergeCell ref="K227:L227"/>
    <mergeCell ref="K228:L228"/>
    <mergeCell ref="K217:L217"/>
    <mergeCell ref="K218:L218"/>
    <mergeCell ref="K219:L219"/>
    <mergeCell ref="K220:L220"/>
    <mergeCell ref="K221:L221"/>
    <mergeCell ref="K222:L222"/>
    <mergeCell ref="K211:L211"/>
    <mergeCell ref="K212:L212"/>
    <mergeCell ref="K213:L213"/>
    <mergeCell ref="K214:L214"/>
    <mergeCell ref="K215:L215"/>
    <mergeCell ref="K216:L216"/>
    <mergeCell ref="K205:L205"/>
    <mergeCell ref="K206:L206"/>
    <mergeCell ref="K207:L207"/>
    <mergeCell ref="K208:L208"/>
    <mergeCell ref="K209:L209"/>
    <mergeCell ref="K210:L210"/>
    <mergeCell ref="K199:L199"/>
    <mergeCell ref="K200:L200"/>
    <mergeCell ref="K201:L201"/>
    <mergeCell ref="K202:L202"/>
    <mergeCell ref="K203:L203"/>
    <mergeCell ref="K204:L204"/>
    <mergeCell ref="K193:L193"/>
    <mergeCell ref="K194:L194"/>
    <mergeCell ref="K195:L195"/>
    <mergeCell ref="K196:L196"/>
    <mergeCell ref="K197:L197"/>
    <mergeCell ref="K198:L198"/>
    <mergeCell ref="K187:L187"/>
    <mergeCell ref="K188:L188"/>
    <mergeCell ref="K189:L189"/>
    <mergeCell ref="K190:L190"/>
    <mergeCell ref="K191:L191"/>
    <mergeCell ref="K192:L192"/>
    <mergeCell ref="K181:L181"/>
    <mergeCell ref="K182:L182"/>
    <mergeCell ref="K183:L183"/>
    <mergeCell ref="K184:L184"/>
    <mergeCell ref="K185:L185"/>
    <mergeCell ref="K186:L186"/>
    <mergeCell ref="K175:L175"/>
    <mergeCell ref="K176:L176"/>
    <mergeCell ref="K177:L177"/>
    <mergeCell ref="K178:L178"/>
    <mergeCell ref="K179:L179"/>
    <mergeCell ref="K180:L180"/>
    <mergeCell ref="K169:L169"/>
    <mergeCell ref="K170:L170"/>
    <mergeCell ref="K171:L171"/>
    <mergeCell ref="K172:L172"/>
    <mergeCell ref="K173:L173"/>
    <mergeCell ref="K174:L174"/>
    <mergeCell ref="K163:L163"/>
    <mergeCell ref="K164:L164"/>
    <mergeCell ref="K165:L165"/>
    <mergeCell ref="K166:L166"/>
    <mergeCell ref="K167:L167"/>
    <mergeCell ref="K168:L168"/>
    <mergeCell ref="K157:L157"/>
    <mergeCell ref="K158:L158"/>
    <mergeCell ref="K159:L159"/>
    <mergeCell ref="K160:L160"/>
    <mergeCell ref="K161:L161"/>
    <mergeCell ref="K162:L162"/>
    <mergeCell ref="K151:L151"/>
    <mergeCell ref="K152:L152"/>
    <mergeCell ref="K153:L153"/>
    <mergeCell ref="K154:L154"/>
    <mergeCell ref="K155:L155"/>
    <mergeCell ref="K156:L156"/>
    <mergeCell ref="K145:L145"/>
    <mergeCell ref="K146:L146"/>
    <mergeCell ref="K147:L147"/>
    <mergeCell ref="K148:L148"/>
    <mergeCell ref="K149:L149"/>
    <mergeCell ref="K150:L150"/>
    <mergeCell ref="K139:L139"/>
    <mergeCell ref="K140:L140"/>
    <mergeCell ref="K141:L141"/>
    <mergeCell ref="K142:L142"/>
    <mergeCell ref="K143:L143"/>
    <mergeCell ref="K144:L144"/>
    <mergeCell ref="K133:L133"/>
    <mergeCell ref="K134:L134"/>
    <mergeCell ref="K135:L135"/>
    <mergeCell ref="K136:L136"/>
    <mergeCell ref="K137:L137"/>
    <mergeCell ref="K138:L138"/>
    <mergeCell ref="K127:L127"/>
    <mergeCell ref="K128:L128"/>
    <mergeCell ref="K129:L129"/>
    <mergeCell ref="K130:L130"/>
    <mergeCell ref="K131:L131"/>
    <mergeCell ref="K132:L132"/>
    <mergeCell ref="K121:L121"/>
    <mergeCell ref="K122:L122"/>
    <mergeCell ref="K123:L123"/>
    <mergeCell ref="K124:L124"/>
    <mergeCell ref="K125:L125"/>
    <mergeCell ref="K126:L126"/>
    <mergeCell ref="K115:L115"/>
    <mergeCell ref="K116:L116"/>
    <mergeCell ref="K117:L117"/>
    <mergeCell ref="K118:L118"/>
    <mergeCell ref="K119:L119"/>
    <mergeCell ref="K120:L120"/>
    <mergeCell ref="K109:L109"/>
    <mergeCell ref="K110:L110"/>
    <mergeCell ref="K111:L111"/>
    <mergeCell ref="K112:L112"/>
    <mergeCell ref="K113:L113"/>
    <mergeCell ref="K114:L114"/>
    <mergeCell ref="K103:L103"/>
    <mergeCell ref="K104:L104"/>
    <mergeCell ref="K105:L105"/>
    <mergeCell ref="K106:L106"/>
    <mergeCell ref="K107:L107"/>
    <mergeCell ref="K108:L108"/>
    <mergeCell ref="K97:L97"/>
    <mergeCell ref="K98:L98"/>
    <mergeCell ref="K99:L99"/>
    <mergeCell ref="K100:L100"/>
    <mergeCell ref="K101:L101"/>
    <mergeCell ref="K102:L102"/>
    <mergeCell ref="K91:L91"/>
    <mergeCell ref="K92:L92"/>
    <mergeCell ref="K93:L93"/>
    <mergeCell ref="K94:L94"/>
    <mergeCell ref="K95:L95"/>
    <mergeCell ref="K96:L96"/>
    <mergeCell ref="K85:L85"/>
    <mergeCell ref="K86:L86"/>
    <mergeCell ref="K87:L87"/>
    <mergeCell ref="K88:L88"/>
    <mergeCell ref="K89:L89"/>
    <mergeCell ref="K90:L90"/>
    <mergeCell ref="K79:L79"/>
    <mergeCell ref="K80:L80"/>
    <mergeCell ref="K81:L81"/>
    <mergeCell ref="K82:L82"/>
    <mergeCell ref="K83:L83"/>
    <mergeCell ref="K84:L84"/>
    <mergeCell ref="K73:L73"/>
    <mergeCell ref="K74:L74"/>
    <mergeCell ref="K75:L75"/>
    <mergeCell ref="K76:L76"/>
    <mergeCell ref="K77:L77"/>
    <mergeCell ref="K78:L78"/>
    <mergeCell ref="K67:L67"/>
    <mergeCell ref="K68:L68"/>
    <mergeCell ref="K69:L69"/>
    <mergeCell ref="K70:L70"/>
    <mergeCell ref="K71:L71"/>
    <mergeCell ref="K72:L72"/>
    <mergeCell ref="K61:L61"/>
    <mergeCell ref="K62:L62"/>
    <mergeCell ref="K63:L63"/>
    <mergeCell ref="K64:L64"/>
    <mergeCell ref="K65:L65"/>
    <mergeCell ref="K66:L66"/>
    <mergeCell ref="K55:L55"/>
    <mergeCell ref="K56:L56"/>
    <mergeCell ref="K57:L57"/>
    <mergeCell ref="K58:L58"/>
    <mergeCell ref="K59:L59"/>
    <mergeCell ref="K60:L60"/>
    <mergeCell ref="K49:L49"/>
    <mergeCell ref="K50:L50"/>
    <mergeCell ref="K51:L51"/>
    <mergeCell ref="K52:L52"/>
    <mergeCell ref="K53:L53"/>
    <mergeCell ref="K54:L54"/>
    <mergeCell ref="K43:L43"/>
    <mergeCell ref="K44:L44"/>
    <mergeCell ref="K45:L45"/>
    <mergeCell ref="K46:L46"/>
    <mergeCell ref="K47:L47"/>
    <mergeCell ref="K48:L48"/>
    <mergeCell ref="K37:L37"/>
    <mergeCell ref="K38:L38"/>
    <mergeCell ref="K39:L39"/>
    <mergeCell ref="K40:L40"/>
    <mergeCell ref="K41:L41"/>
    <mergeCell ref="K42:L42"/>
    <mergeCell ref="K31:L31"/>
    <mergeCell ref="K32:L32"/>
    <mergeCell ref="K33:L33"/>
    <mergeCell ref="K34:L34"/>
    <mergeCell ref="K35:L35"/>
    <mergeCell ref="K36:L36"/>
    <mergeCell ref="K25:L25"/>
    <mergeCell ref="K26:L26"/>
    <mergeCell ref="K27:L27"/>
    <mergeCell ref="K28:L28"/>
    <mergeCell ref="K29:L29"/>
    <mergeCell ref="K30:L30"/>
    <mergeCell ref="K19:L19"/>
    <mergeCell ref="K20:L20"/>
    <mergeCell ref="K21:L21"/>
    <mergeCell ref="K22:L22"/>
    <mergeCell ref="K23:L23"/>
    <mergeCell ref="K24:L24"/>
    <mergeCell ref="V1:V3"/>
    <mergeCell ref="K6:L6"/>
    <mergeCell ref="B8:L14"/>
    <mergeCell ref="K16:L16"/>
    <mergeCell ref="K17:L17"/>
    <mergeCell ref="K18:L18"/>
    <mergeCell ref="B1:B3"/>
    <mergeCell ref="C1:G3"/>
    <mergeCell ref="L1:M3"/>
    <mergeCell ref="O1:P3"/>
    <mergeCell ref="R1:S3"/>
    <mergeCell ref="U1:U3"/>
  </mergeCells>
  <dataValidations xWindow="679" yWindow="409" count="24">
    <dataValidation allowBlank="1" showInputMessage="1" showErrorMessage="1" promptTitle="Tätigkeitsgruppe" prompt="Hier kannst du bei Bedarf die Bezeichnung der Tätigkeitsgruppe umbenennen und an deine Bedürfnisse anpassen." sqref="B16" xr:uid="{00000000-0002-0000-1500-000000000000}"/>
    <dataValidation allowBlank="1" showInputMessage="1" promptTitle="Tätigkeitsbeschreibung" prompt="Beschreibe hier, welche Tätigkeit du in dieser Zeile abbilden möchtest. Zum Beispiel: &quot;Wände und Decke streichen (innen)&quot;._x000a__x000a_Tipp: Sammle hier immer mehr Tätigkeiten samt deiner Erfahrungswerte und baue dir deinen eigenen &quot;Katalog&quot; auf." sqref="B17:B31 B34:B48 B68:B82 B85:B99 B102:B116 B119:B133 B136:B150 B153:B167 B170:B184 B187:B201 B204:B218 B221:B235" xr:uid="{00000000-0002-0000-1500-000006000000}"/>
    <dataValidation allowBlank="1" showInputMessage="1" promptTitle="Kommentar" prompt="Hier kannst du Annahmen oder andere Informationen hinterlegen, die für deine Schätzung wichtig sind." sqref="K17:L31 K34:L48 K51:L65 K68:L82 K85:L99 K102:L116 K119:L133 K136:L150 K153:L167 K170:L184 K187:L201 K204:L218 K221:L234 K235:L235" xr:uid="{00000000-0002-0000-1500-000007000000}"/>
    <dataValidation allowBlank="1" showInputMessage="1" promptTitle="Einheit" prompt="Bitte gib hier ein, in welcher Einheit diese Tätigkeit gemessen wird. Beispielsweise &quot;m² Wandfläche&quot;, &quot;Stück&quot;, &quot;laufende Meter&quot; etc._x000a__x000a_Auf diese Einheit beziehen sich die &quot;Kosten pro Einheit&quot;. In dieser Einheit planst du auch den Aufwand." sqref="C34:C48 C18:C31 C17 C51 C52:C65 C68:C82 C85:C99 C102:C116 C119:C133 C136:C150 C153:C167 C170:C184 C187:C201 C204:C218 C221:C235" xr:uid="{00000000-0002-0000-1500-00000B000000}"/>
    <dataValidation type="decimal" allowBlank="1" showInputMessage="1" showErrorMessage="1" errorTitle="Geplanter Aufwand" error="Bitte gib eine positive Zahl ein, bspw. 150." promptTitle="Geplanter Aufwand" prompt="Wie viele Einheiten dieser Tätigkeit möchtest du in deiner Schätzung einplanen?_x000a__x000a_Bitte gib eine positive Zahl ein, bspw. 150." sqref="G17:G31 G34:G48 G51:G65 G68:G82 G85:G99 G102:G116 G119:G133 G136:G150 G153:G167 G170:G184 G187:G201 G204:G218 G221:G235" xr:uid="{00000000-0002-0000-1500-00000D000000}">
      <formula1>0</formula1>
      <formula2>9999999</formula2>
    </dataValidation>
    <dataValidation allowBlank="1" showInputMessage="1" showErrorMessage="1" prompt="Möchtest du dir nur die Tätigkeiten anzeigen lassen, für die du tatsächlich Arbeit eingeplant hast? Dann klicke unter dem Pfeil auf den Filter und wähle &quot;Nur Tätigkeiten mit geplantem Aufwand&quot; aus." sqref="A5:B5" xr:uid="{00000000-0002-0000-1500-00000E000000}"/>
    <dataValidation type="decimal" allowBlank="1" showInputMessage="1" showErrorMessage="1" errorTitle="Pauschaler Auf-/abschlag" error="Gib bitte eine Prozent-Zahl zwischen -100% und +999% ein." promptTitle="Pauschaler Auf-/abschlag" prompt="Hier kannst du auf die Summe noch einen pauschalen Aufschlag addieren oder einen Abschlag vornehmen. Zum Beispiel für Kleinigkeiten, die du nicht einzeln berücksichtigt hast._x000a__x000a_Gib bitte eine Prozent-Zahl ein." sqref="H238:J238" xr:uid="{00000000-0002-0000-1500-000001000000}">
      <formula1>-1</formula1>
      <formula2>10</formula2>
    </dataValidation>
    <dataValidation allowBlank="1" showInputMessage="1" showErrorMessage="1" promptTitle="Tätigkeitsbeschreibung" prompt="Beschreibe hier, welche Tätigkeit du in dieser Zeile abbilden möchtest. Zum Beispiel: &quot;Wände und Decke streichen (innen)&quot;._x000a__x000a_Tipp: Sammle hier immer mehr Tätigkeiten samt deiner Erfahrungswerte und baue dir deinen eigenen &quot;Katalog&quot; auf." sqref="B51:B65" xr:uid="{E96F2A9B-98D7-B74D-A3F3-E7B723E09D60}"/>
    <dataValidation allowBlank="1" showInputMessage="1" promptTitle="Tätigkeitsgruppe" prompt="Hier kannst du bei Bedarf die Bezeichnung der Tätigkeitsgruppe umbenennen und an deine Bedürfnisse anpassen." sqref="B33 B50 B67 B84 B101 B118 B135 B152 B169 B186 B203 B220" xr:uid="{57675312-01DB-EF41-BD5C-BA4CB3331176}"/>
    <dataValidation type="decimal" allowBlank="1" showInputMessage="1" showErrorMessage="1" errorTitle="Kosten pro Einheit" error="Bitte gib eine positive Zahl ein." promptTitle="Kosten pro Einheit LOW" prompt="Bitte gib hier die Kosten pro Einheit für eine &quot;einfache&quot; Ausstattung ein._x000a__x000a_Beispiel: Wenn die Tätigkeit &quot;Streichen&quot; und die Einheit &quot;m² Wandfläche&quot; ist, dann gib hier ein, wie viel Euro ein m² Streichen kostet._x000a__x000a_Bitte gib eine positive Zahl ein." sqref="D17:D31 D34:D48 D51:D65 D68:D82 D85:D99 D102:D116 D119:D133 D136:D150 D153:D167 D170:D184 D187:D201 D204:D218 D221:D235" xr:uid="{C7EA593E-396D-1F45-ADDF-E194AC7AD8B1}">
      <formula1>0</formula1>
      <formula2>999999</formula2>
    </dataValidation>
    <dataValidation type="decimal" allowBlank="1" showInputMessage="1" showErrorMessage="1" errorTitle="Kosten pro Einheit MEIDUM" error="Bitte gib hier eine positive Zahl größer als 0 ein. " promptTitle="Kosten pro Einheit MEDIUM" prompt="Bitte gib hier die Kosten pro Einheit für eine &quot;normale&quot; Standard-Ausstattung ein._x000a__x000a_Beispiel: Wenn die Tätigkeit &quot;Streichen&quot; und die Einheit &quot;m² Wandfläche&quot; ist, dann gib hier ein, wie viel Euro ein m² Streichen kostet._x000a__x000a_Bitte gib eine positive Zahl ein." sqref="E17:E31 E34:E48 E51:E65 E68:E82 E85:E99 E102:E116 E119:E133 E136:E150 E153:E167 E170:E184 E187:E201 E204:E218 E221:E235" xr:uid="{31A10EA2-0699-A04F-9A1F-54B8BF1F5741}">
      <formula1>0</formula1>
      <formula2>999999</formula2>
    </dataValidation>
    <dataValidation type="decimal" allowBlank="1" showInputMessage="1" showErrorMessage="1" errorTitle="Kosten pro Einheit HIGH" error="Bitte gib eine positive Zahl größer als 0 ein. " promptTitle="Kosten pro Einheit HIGH" prompt="Bitte gib hier die Kosten pro Einheit für eine &quot;gehobene&quot; bzw. Luxus-Ausstattung ein._x000a__x000a_Beispiel: Wenn die Tätigkeit &quot;Streichen&quot; und die Einheit &quot;m² Wandfläche&quot; ist, dann gib hier ein, wie viel Euro ein m² Streichen kostet._x000a__x000a_Bitte gib eine positive Zahl ei" sqref="F17:F31 F34:F48 F51:F65 F68:F82 F85:F99 F102:F116 F119:F133 F136:F150 F153:F167 F170:F184 F187:F201 F204:F218 F221:F235" xr:uid="{7C17F35F-CCAC-E84C-8779-36EB8B98DAF4}">
      <formula1>0</formula1>
      <formula2>999999</formula2>
    </dataValidation>
    <dataValidation allowBlank="1" showInputMessage="1" promptTitle="Kosten für Ausstattung LOW" prompt="Diese Mindestkosten ergeben sich für deinen für diese Tätigkeit geplanten Aufwand." sqref="H17:H31 H34:H48 H51:H65 H68:H82 H85:H99 H102:H116 H119:H133 H136:H150 H153:H167 H170:H184 H187:H201 H204:H218 H221:H235" xr:uid="{17660FD2-BA07-8B4F-8CD5-C67E690D196F}"/>
    <dataValidation allowBlank="1" showInputMessage="1" promptTitle="Kosten für Ausstattung MEDIUM" prompt="Diese Standard-Kosten ergeben sich für diese Tätigkeit nach dem von dir geplanten Aufwand. " sqref="I17:I31 I34:I48 I51:I65 I68:I82 I85:I99 I102:I116 I119:I133 I136:I150 I153:I167 I170:I184 I187:I201 I204:I218 I221:I235" xr:uid="{A274BFE9-FF85-BF4F-A308-727063764150}"/>
    <dataValidation allowBlank="1" showInputMessage="1" promptTitle="Kosten für Ausstattung HIGH" prompt="Diese Maximal-Kosten ergeben sich für diese Tätigkeit nach dem von dir geplanten Aufwand. " sqref="J17:J31 J34:J48 J51:J65 J68:J82 J85:J99 J102:J116 J119:J133 J136:J150 J153:J167 J170:J184 J187:J201 J204:J218 J221:J235" xr:uid="{07B18E37-A571-4F4E-ABA9-CBC969352B24}"/>
    <dataValidation allowBlank="1" showInputMessage="1" promptTitle="Kosten für Ausstattung LOW" prompt="Diese Mindestkosten ergeben sich für deinen für diese Tätigkeit geplanten Aufwand in der entsprechenden Tätigkeitsgruppe. " sqref="H16 H33 H50 H67 H84 H101 H118 H135 H152 H169 H186 H203 H220" xr:uid="{C18EA4AE-18AD-4440-8970-33C57EE5FC15}"/>
    <dataValidation allowBlank="1" showInputMessage="1" promptTitle="Kosten für Ausstattung MEDIUM" prompt="Diese Standard-Kosten ergeben sich für deinen für diese Tätigkeit geplanten Aufwand in der entsprechenden Tätigkeitsgruppe. " sqref="I16 I33 I50 I67 I84 I101 I118 I135 I152 I169 I186 I203 I220" xr:uid="{942B2B1F-4205-3749-8FBD-232EB3BC958A}"/>
    <dataValidation allowBlank="1" showInputMessage="1" promptTitle="Kosten für Ausstattung HIGH" prompt="Diese Maximal-Kosten ergeben sich für deinen für diese Tätigkeit geplanten Aufwand in der entsprechenden Tätigkeitsgruppe. " sqref="J16 J33 J50 J67 J84 J101 J118 J135 J152 J169 J186 J203 J220" xr:uid="{5D4CA6E8-8870-0D46-A9B7-1F79D12E6EC2}"/>
    <dataValidation allowBlank="1" showInputMessage="1" promptTitle="Summe Kosten Ausstattung LOW" prompt="Dieser Wert zeigt dir die Gesamtkosten für eine einfache Ausstattung" sqref="H237" xr:uid="{F87ADB3D-B4B1-7C4D-BE89-0B949E59F079}"/>
    <dataValidation allowBlank="1" showInputMessage="1" promptTitle="Summe Kosten Ausstattung MEDIUM" prompt="Dieser Wert zeigt dir die Gesamtkosten für eine Standard-Ausstattung. " sqref="I237" xr:uid="{6C333480-51DA-8048-BE60-8644879147C8}"/>
    <dataValidation allowBlank="1" showInputMessage="1" promptTitle="Summe Kosten Ausstattung HIGH" prompt="Dieser Wert zeigt dir die Gesamtkosten für eine gehobene Ausstattung. " sqref="J237" xr:uid="{EEA84F61-FADF-B443-92CE-E5B294B85CA9}"/>
    <dataValidation allowBlank="1" showInputMessage="1" promptTitle="Summe Kosten Ausstattung LOW" prompt="Dieser Wert zeigt dir die Gesamtkosten für eine einfache Ausstattung inkl. eines pauschalen Auf- oder Abschlags. " sqref="H239" xr:uid="{EBECA5FA-9BC1-414A-9F79-95259CB3840C}"/>
    <dataValidation allowBlank="1" showInputMessage="1" promptTitle="Summe Kosten Ausstattung MEDIUM" prompt="Dieser Wert zeigt dir die Gesamtkosten für eine Standard-Ausstattung inkl. eines pauschalen Auf- oder Abschlags. " sqref="I239" xr:uid="{3F1AE344-E0E2-0A4A-9B44-24B21EA15D4D}"/>
    <dataValidation allowBlank="1" showInputMessage="1" promptTitle="Summe Kosten Ausstattung HIGH" prompt="Dieser Wert zeigt dir die Gesamtkosten für eine gehobene Ausstattung inkl. eines pauschalen Auf- oder Abschlags. " sqref="J239" xr:uid="{50C3BC89-666F-1345-A1F3-36C5DC064AC0}"/>
  </dataValidations>
  <hyperlinks>
    <hyperlink ref="B1:B3" location="Cockpit!A1" display="zurück zum Cockpit" xr:uid="{00000000-0004-0000-1500-000000000000}"/>
    <hyperlink ref="B241" location="Deckblatt!A1" display="Keine Gewähr für die Richtigkeit der Angaben. Dieses Tool ersetzt keine fundierte Rechts-, Steuer- oder Finanzberatung. Mehr Details hier." xr:uid="{00000000-0004-0000-1500-000001000000}"/>
  </hyperlinks>
  <pageMargins left="0.23622047244094491" right="0.23622047244094491" top="0.74803149606299213" bottom="0.74803149606299213" header="0.31496062992125984" footer="0.31496062992125984"/>
  <pageSetup paperSize="9" scale="67" fitToHeight="0" orientation="landscape"/>
  <rowBreaks count="3" manualBreakCount="3">
    <brk id="117" max="11" man="1"/>
    <brk id="168" max="11" man="1"/>
    <brk id="219" max="11" man="1"/>
  </rowBreaks>
  <drawing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E6DF6F-A8C3-0C40-8651-ACE269CBC720}">
  <sheetPr>
    <tabColor theme="3"/>
    <pageSetUpPr fitToPage="1"/>
  </sheetPr>
  <dimension ref="B1:AH259"/>
  <sheetViews>
    <sheetView showGridLines="0" showRowColHeaders="0" topLeftCell="B1" zoomScaleNormal="100" workbookViewId="0">
      <pane ySplit="7" topLeftCell="A16" activePane="bottomLeft" state="frozenSplit"/>
      <selection pane="bottomLeft" activeCell="J27" sqref="J27"/>
    </sheetView>
  </sheetViews>
  <sheetFormatPr baseColWidth="10" defaultColWidth="9.1640625" defaultRowHeight="14"/>
  <cols>
    <col min="1" max="1" width="7.83203125" style="2" customWidth="1"/>
    <col min="2" max="2" width="26.6640625" style="12" customWidth="1"/>
    <col min="3" max="3" width="9.1640625" style="12" customWidth="1"/>
    <col min="4" max="4" width="10.33203125" style="12" customWidth="1"/>
    <col min="5" max="7" width="9.83203125" style="2" customWidth="1"/>
    <col min="8" max="9" width="10" style="2" customWidth="1"/>
    <col min="10" max="10" width="9.83203125" style="2" customWidth="1"/>
    <col min="11" max="11" width="11.6640625" style="12" customWidth="1"/>
    <col min="12" max="12" width="6.83203125" style="12" customWidth="1"/>
    <col min="13" max="13" width="10.83203125" style="2" customWidth="1"/>
    <col min="14" max="15" width="10.6640625" style="2" customWidth="1"/>
    <col min="16" max="17" width="10.83203125" style="2" customWidth="1"/>
    <col min="18" max="19" width="10.6640625" style="2" customWidth="1"/>
    <col min="20" max="20" width="13.83203125" style="2" customWidth="1"/>
    <col min="21" max="21" width="7.1640625" style="2" customWidth="1"/>
    <col min="22" max="22" width="13.83203125" style="2" customWidth="1"/>
    <col min="23" max="23" width="4.6640625" style="2" customWidth="1"/>
    <col min="24" max="16384" width="9.1640625" style="2"/>
  </cols>
  <sheetData>
    <row r="1" spans="2:31" s="19" customFormat="1" ht="12.75" customHeight="1">
      <c r="B1" s="386" t="s">
        <v>40</v>
      </c>
      <c r="C1" s="157"/>
      <c r="D1" s="411" t="s">
        <v>175</v>
      </c>
      <c r="E1" s="411"/>
      <c r="F1" s="411"/>
      <c r="G1" s="411"/>
      <c r="H1" s="411"/>
      <c r="I1" s="411"/>
      <c r="J1" s="411"/>
      <c r="K1" s="411"/>
      <c r="M1" s="41"/>
      <c r="W1" s="386"/>
      <c r="X1" s="32"/>
      <c r="Y1" s="386"/>
      <c r="Z1" s="32"/>
      <c r="AA1" s="386"/>
      <c r="AB1" s="386"/>
      <c r="AD1" s="386"/>
      <c r="AE1" s="326"/>
    </row>
    <row r="2" spans="2:31" s="19" customFormat="1" ht="15" customHeight="1">
      <c r="B2" s="386"/>
      <c r="C2" s="157"/>
      <c r="D2" s="411"/>
      <c r="E2" s="411"/>
      <c r="F2" s="411"/>
      <c r="G2" s="411"/>
      <c r="H2" s="411"/>
      <c r="I2" s="411"/>
      <c r="J2" s="411"/>
      <c r="K2" s="411"/>
      <c r="M2" s="41"/>
      <c r="W2" s="386"/>
      <c r="X2" s="32"/>
      <c r="Y2" s="386"/>
      <c r="Z2" s="32"/>
      <c r="AA2" s="386"/>
      <c r="AB2" s="386"/>
      <c r="AD2" s="386"/>
      <c r="AE2" s="326"/>
    </row>
    <row r="3" spans="2:31" s="19" customFormat="1" ht="12.75" customHeight="1">
      <c r="B3" s="386"/>
      <c r="C3" s="157"/>
      <c r="D3" s="411"/>
      <c r="E3" s="411"/>
      <c r="F3" s="411"/>
      <c r="G3" s="411"/>
      <c r="H3" s="411"/>
      <c r="I3" s="411"/>
      <c r="J3" s="411"/>
      <c r="K3" s="411"/>
      <c r="M3" s="41"/>
      <c r="W3" s="386"/>
      <c r="X3" s="32"/>
      <c r="Y3" s="386"/>
      <c r="Z3" s="32"/>
      <c r="AA3" s="386"/>
      <c r="AB3" s="386"/>
      <c r="AD3" s="386"/>
      <c r="AE3" s="326"/>
    </row>
    <row r="4" spans="2:31" s="3" customFormat="1" ht="18" customHeight="1">
      <c r="X4" s="2"/>
      <c r="Y4" s="2"/>
      <c r="Z4" s="2"/>
    </row>
    <row r="5" spans="2:31" ht="15.75" customHeight="1">
      <c r="B5" s="445" t="s">
        <v>174</v>
      </c>
      <c r="C5" s="445"/>
      <c r="D5" s="445"/>
      <c r="E5" s="445"/>
      <c r="F5" s="445"/>
      <c r="G5" s="445"/>
      <c r="H5" s="445"/>
      <c r="I5" s="445"/>
      <c r="J5" s="445"/>
      <c r="K5" s="445"/>
      <c r="L5" s="446"/>
      <c r="M5" s="447" t="s">
        <v>155</v>
      </c>
      <c r="N5" s="448"/>
      <c r="O5" s="448"/>
      <c r="P5" s="448"/>
      <c r="Q5" s="448"/>
      <c r="R5" s="448"/>
      <c r="S5" s="448"/>
      <c r="T5" s="448"/>
      <c r="U5" s="448"/>
      <c r="V5" s="448"/>
    </row>
    <row r="6" spans="2:31" ht="61" thickBot="1">
      <c r="B6" s="204" t="s">
        <v>107</v>
      </c>
      <c r="C6" s="204" t="s">
        <v>156</v>
      </c>
      <c r="D6" s="205" t="s">
        <v>144</v>
      </c>
      <c r="E6" s="205" t="s">
        <v>214</v>
      </c>
      <c r="F6" s="205" t="s">
        <v>210</v>
      </c>
      <c r="G6" s="205" t="s">
        <v>138</v>
      </c>
      <c r="H6" s="205" t="s">
        <v>168</v>
      </c>
      <c r="I6" s="205" t="s">
        <v>169</v>
      </c>
      <c r="J6" s="205" t="s">
        <v>170</v>
      </c>
      <c r="K6" s="204" t="s">
        <v>147</v>
      </c>
      <c r="L6" s="207" t="s">
        <v>146</v>
      </c>
      <c r="M6" s="206" t="s">
        <v>177</v>
      </c>
      <c r="N6" s="204" t="s">
        <v>178</v>
      </c>
      <c r="O6" s="204" t="s">
        <v>179</v>
      </c>
      <c r="P6" s="204" t="s">
        <v>241</v>
      </c>
      <c r="Q6" s="204" t="s">
        <v>180</v>
      </c>
      <c r="R6" s="204" t="s">
        <v>181</v>
      </c>
      <c r="S6" s="204" t="s">
        <v>182</v>
      </c>
      <c r="T6" s="204" t="s">
        <v>154</v>
      </c>
      <c r="U6" s="204" t="s">
        <v>171</v>
      </c>
      <c r="V6" s="221" t="s">
        <v>148</v>
      </c>
    </row>
    <row r="7" spans="2:31" s="3" customFormat="1" ht="10.5" customHeight="1"/>
    <row r="8" spans="2:31" s="3" customFormat="1" ht="15" customHeight="1">
      <c r="B8" s="444" t="s">
        <v>245</v>
      </c>
      <c r="C8" s="444"/>
      <c r="D8" s="444"/>
      <c r="E8" s="444"/>
      <c r="F8" s="444"/>
      <c r="G8" s="444"/>
      <c r="H8" s="444"/>
      <c r="I8" s="444"/>
      <c r="J8" s="444"/>
      <c r="K8" s="444"/>
      <c r="L8" s="444"/>
      <c r="M8" s="444"/>
      <c r="N8" s="444"/>
      <c r="O8" s="444"/>
      <c r="P8" s="444"/>
      <c r="Q8" s="444"/>
      <c r="R8" s="444"/>
      <c r="S8" s="444"/>
      <c r="T8" s="444"/>
      <c r="U8" s="444"/>
      <c r="V8" s="444"/>
    </row>
    <row r="9" spans="2:31" s="3" customFormat="1" ht="10.5" customHeight="1">
      <c r="B9" s="444"/>
      <c r="C9" s="444"/>
      <c r="D9" s="444"/>
      <c r="E9" s="444"/>
      <c r="F9" s="444"/>
      <c r="G9" s="444"/>
      <c r="H9" s="444"/>
      <c r="I9" s="444"/>
      <c r="J9" s="444"/>
      <c r="K9" s="444"/>
      <c r="L9" s="444"/>
      <c r="M9" s="444"/>
      <c r="N9" s="444"/>
      <c r="O9" s="444"/>
      <c r="P9" s="444"/>
      <c r="Q9" s="444"/>
      <c r="R9" s="444"/>
      <c r="S9" s="444"/>
      <c r="T9" s="444"/>
      <c r="U9" s="444"/>
      <c r="V9" s="444"/>
    </row>
    <row r="10" spans="2:31" s="3" customFormat="1" ht="10.5" customHeight="1">
      <c r="B10" s="444"/>
      <c r="C10" s="444"/>
      <c r="D10" s="444"/>
      <c r="E10" s="444"/>
      <c r="F10" s="444"/>
      <c r="G10" s="444"/>
      <c r="H10" s="444"/>
      <c r="I10" s="444"/>
      <c r="J10" s="444"/>
      <c r="K10" s="444"/>
      <c r="L10" s="444"/>
      <c r="M10" s="444"/>
      <c r="N10" s="444"/>
      <c r="O10" s="444"/>
      <c r="P10" s="444"/>
      <c r="Q10" s="444"/>
      <c r="R10" s="444"/>
      <c r="S10" s="444"/>
      <c r="T10" s="444"/>
      <c r="U10" s="444"/>
      <c r="V10" s="444"/>
    </row>
    <row r="11" spans="2:31" s="3" customFormat="1" ht="10.5" customHeight="1">
      <c r="B11" s="444"/>
      <c r="C11" s="444"/>
      <c r="D11" s="444"/>
      <c r="E11" s="444"/>
      <c r="F11" s="444"/>
      <c r="G11" s="444"/>
      <c r="H11" s="444"/>
      <c r="I11" s="444"/>
      <c r="J11" s="444"/>
      <c r="K11" s="444"/>
      <c r="L11" s="444"/>
      <c r="M11" s="444"/>
      <c r="N11" s="444"/>
      <c r="O11" s="444"/>
      <c r="P11" s="444"/>
      <c r="Q11" s="444"/>
      <c r="R11" s="444"/>
      <c r="S11" s="444"/>
      <c r="T11" s="444"/>
      <c r="U11" s="444"/>
      <c r="V11" s="444"/>
    </row>
    <row r="12" spans="2:31" s="3" customFormat="1" ht="10.5" customHeight="1">
      <c r="B12" s="444"/>
      <c r="C12" s="444"/>
      <c r="D12" s="444"/>
      <c r="E12" s="444"/>
      <c r="F12" s="444"/>
      <c r="G12" s="444"/>
      <c r="H12" s="444"/>
      <c r="I12" s="444"/>
      <c r="J12" s="444"/>
      <c r="K12" s="444"/>
      <c r="L12" s="444"/>
      <c r="M12" s="444"/>
      <c r="N12" s="444"/>
      <c r="O12" s="444"/>
      <c r="P12" s="444"/>
      <c r="Q12" s="444"/>
      <c r="R12" s="444"/>
      <c r="S12" s="444"/>
      <c r="T12" s="444"/>
      <c r="U12" s="444"/>
      <c r="V12" s="444"/>
    </row>
    <row r="13" spans="2:31" s="3" customFormat="1" ht="10.5" customHeight="1">
      <c r="B13" s="156"/>
      <c r="C13" s="156"/>
      <c r="D13" s="156"/>
      <c r="E13" s="156"/>
      <c r="F13" s="156"/>
      <c r="G13" s="156"/>
      <c r="H13" s="156"/>
      <c r="I13" s="156"/>
      <c r="J13" s="156"/>
      <c r="K13" s="156"/>
      <c r="L13" s="156"/>
      <c r="M13" s="156"/>
      <c r="N13" s="156"/>
      <c r="O13" s="156"/>
      <c r="P13" s="156"/>
      <c r="Q13" s="156"/>
      <c r="R13" s="156"/>
      <c r="S13" s="156"/>
      <c r="T13" s="156"/>
      <c r="U13" s="156"/>
      <c r="V13" s="156"/>
    </row>
    <row r="14" spans="2:31" s="3" customFormat="1" ht="8" customHeight="1" thickBot="1">
      <c r="B14" s="156"/>
      <c r="C14" s="156"/>
      <c r="D14" s="156"/>
      <c r="E14" s="156"/>
      <c r="F14" s="156"/>
      <c r="G14" s="156"/>
      <c r="H14" s="156"/>
      <c r="I14" s="156"/>
      <c r="J14" s="156"/>
      <c r="K14" s="156"/>
      <c r="L14" s="156"/>
      <c r="M14" s="156"/>
      <c r="N14" s="156"/>
      <c r="O14" s="156"/>
      <c r="P14" s="156"/>
      <c r="Q14" s="156"/>
      <c r="R14" s="156"/>
      <c r="S14" s="156"/>
      <c r="T14" s="156"/>
      <c r="U14" s="156"/>
      <c r="V14" s="156"/>
    </row>
    <row r="15" spans="2:31" s="3" customFormat="1" ht="1" hidden="1" customHeight="1" thickBot="1">
      <c r="B15" s="156"/>
      <c r="C15" s="156"/>
      <c r="D15" s="156"/>
      <c r="E15" s="156"/>
      <c r="F15" s="156"/>
      <c r="G15" s="156"/>
      <c r="H15" s="156"/>
      <c r="I15" s="156"/>
      <c r="J15" s="156"/>
      <c r="K15" s="156"/>
      <c r="L15" s="156"/>
      <c r="M15" s="156"/>
      <c r="N15" s="156"/>
      <c r="O15" s="156"/>
      <c r="P15" s="156"/>
      <c r="Q15" s="156"/>
      <c r="R15" s="156"/>
      <c r="S15" s="156"/>
      <c r="T15" s="156"/>
      <c r="U15" s="156"/>
      <c r="V15" s="156"/>
    </row>
    <row r="16" spans="2:31" s="3" customFormat="1" ht="33" customHeight="1" thickBot="1">
      <c r="B16" s="156"/>
      <c r="C16" s="156"/>
      <c r="D16" s="156"/>
      <c r="E16" s="156"/>
      <c r="F16" s="156"/>
      <c r="G16" s="156"/>
      <c r="H16" s="156"/>
      <c r="I16" s="156"/>
      <c r="K16" s="156"/>
      <c r="L16" s="156"/>
      <c r="M16" s="156"/>
      <c r="N16" s="156"/>
      <c r="O16" s="156"/>
      <c r="P16" s="156"/>
      <c r="Q16" s="156"/>
      <c r="R16" s="156"/>
      <c r="S16" s="219" t="s">
        <v>173</v>
      </c>
      <c r="T16" s="156"/>
      <c r="U16" s="219" t="s">
        <v>172</v>
      </c>
      <c r="V16" s="156"/>
    </row>
    <row r="17" spans="2:22" s="3" customFormat="1" ht="18" customHeight="1" thickBot="1">
      <c r="B17" s="156"/>
      <c r="C17" s="156"/>
      <c r="D17" s="156"/>
      <c r="E17" s="156"/>
      <c r="F17" s="156"/>
      <c r="G17" s="156"/>
      <c r="H17" s="156"/>
      <c r="I17" s="156"/>
      <c r="J17" s="156"/>
      <c r="K17" s="156"/>
      <c r="L17" s="156"/>
      <c r="M17" s="156"/>
      <c r="N17" s="156"/>
      <c r="O17" s="156"/>
      <c r="P17" s="156"/>
      <c r="Q17" s="156"/>
      <c r="R17" s="156"/>
      <c r="S17" s="220">
        <f>Cockpit!D25/Cockpit!D21</f>
        <v>1666.67</v>
      </c>
      <c r="T17" s="156"/>
      <c r="U17" s="244">
        <f>Cockpit!D25/('Einheiten-Planer'!M19*12)</f>
        <v>21</v>
      </c>
      <c r="V17" s="156"/>
    </row>
    <row r="18" spans="2:22" s="3" customFormat="1" ht="10.5" customHeight="1" thickBot="1"/>
    <row r="19" spans="2:22" ht="15" thickBot="1">
      <c r="B19" s="108"/>
      <c r="C19" s="175"/>
      <c r="D19" s="109"/>
      <c r="E19" s="193">
        <f>SUM(E20:E49)</f>
        <v>200</v>
      </c>
      <c r="F19" s="193">
        <f>SUM(F20:F49)</f>
        <v>40</v>
      </c>
      <c r="G19" s="193">
        <f>SUM(G20:G49)</f>
        <v>10</v>
      </c>
      <c r="H19" s="193"/>
      <c r="I19" s="176"/>
      <c r="J19" s="176"/>
      <c r="K19" s="179">
        <f>SUM(K20:K49)</f>
        <v>4100</v>
      </c>
      <c r="L19" s="109"/>
      <c r="M19" s="179">
        <f t="shared" ref="M19:P19" si="0">SUM(M20:M49)</f>
        <v>1600</v>
      </c>
      <c r="N19" s="186">
        <f>(O19-M19)/M19</f>
        <v>0.1406</v>
      </c>
      <c r="O19" s="179">
        <f>SUM(O20:O49)</f>
        <v>1825</v>
      </c>
      <c r="P19" s="179">
        <f t="shared" si="0"/>
        <v>500</v>
      </c>
      <c r="Q19" s="179">
        <f>M19/(E19+F19+G19)</f>
        <v>6.4</v>
      </c>
      <c r="R19" s="179">
        <f>O19/(E19+F19+G19)</f>
        <v>7.3</v>
      </c>
      <c r="S19" s="179">
        <f>T19/(E19+F19+G19)</f>
        <v>2380</v>
      </c>
      <c r="T19" s="179">
        <f>SUM(T20:T49)</f>
        <v>595000</v>
      </c>
      <c r="U19" s="109">
        <f>V19/(O19*12)</f>
        <v>27.183561643835599</v>
      </c>
      <c r="V19" s="187">
        <f>SUM(V20:V49)</f>
        <v>595320</v>
      </c>
    </row>
    <row r="20" spans="2:22">
      <c r="B20" s="111" t="s">
        <v>157</v>
      </c>
      <c r="C20" s="194">
        <v>1</v>
      </c>
      <c r="D20" s="188" t="s">
        <v>145</v>
      </c>
      <c r="E20" s="190">
        <v>50</v>
      </c>
      <c r="F20" s="190"/>
      <c r="G20" s="190"/>
      <c r="H20" s="248">
        <v>43466</v>
      </c>
      <c r="I20" s="177">
        <v>42826</v>
      </c>
      <c r="J20" s="177">
        <v>42887</v>
      </c>
      <c r="K20" s="180">
        <v>1500</v>
      </c>
      <c r="L20" s="112">
        <v>3</v>
      </c>
      <c r="M20" s="315">
        <v>300</v>
      </c>
      <c r="N20" s="316">
        <v>0.15</v>
      </c>
      <c r="O20" s="183">
        <f>(M20*N20)+M20</f>
        <v>345</v>
      </c>
      <c r="P20" s="319">
        <v>100</v>
      </c>
      <c r="Q20" s="183">
        <f t="shared" ref="Q20:Q25" si="1">IFERROR((M20/SUM(E20+F20+G20)),"")</f>
        <v>6</v>
      </c>
      <c r="R20" s="183">
        <f t="shared" ref="R20:R25" si="2">IFERROR((O20/SUM(E20+F20+G20)),"")</f>
        <v>6.9</v>
      </c>
      <c r="S20" s="319">
        <v>2500</v>
      </c>
      <c r="T20" s="183">
        <f t="shared" ref="T20:T25" si="3">(SUM(E20+F20+G20)*S20)</f>
        <v>125000</v>
      </c>
      <c r="U20" s="322">
        <v>28</v>
      </c>
      <c r="V20" s="245">
        <f>(12*O20)*U20</f>
        <v>115920</v>
      </c>
    </row>
    <row r="21" spans="2:22">
      <c r="B21" s="115" t="s">
        <v>206</v>
      </c>
      <c r="C21" s="195">
        <v>2</v>
      </c>
      <c r="D21" s="189" t="s">
        <v>159</v>
      </c>
      <c r="E21" s="191"/>
      <c r="F21" s="191">
        <v>40</v>
      </c>
      <c r="G21" s="191"/>
      <c r="H21" s="249">
        <v>43466</v>
      </c>
      <c r="I21" s="178">
        <v>42826</v>
      </c>
      <c r="J21" s="202">
        <v>42887</v>
      </c>
      <c r="K21" s="181">
        <v>1000</v>
      </c>
      <c r="L21" s="116">
        <v>2</v>
      </c>
      <c r="M21" s="317">
        <v>300</v>
      </c>
      <c r="N21" s="318">
        <v>0.15</v>
      </c>
      <c r="O21" s="184">
        <f t="shared" ref="O21:O49" si="4">(M21*N21)+M21</f>
        <v>345</v>
      </c>
      <c r="P21" s="320">
        <v>100</v>
      </c>
      <c r="Q21" s="184">
        <f t="shared" si="1"/>
        <v>7.5</v>
      </c>
      <c r="R21" s="184">
        <f t="shared" si="2"/>
        <v>8.6300000000000008</v>
      </c>
      <c r="S21" s="320">
        <v>2000</v>
      </c>
      <c r="T21" s="184">
        <f t="shared" si="3"/>
        <v>80000</v>
      </c>
      <c r="U21" s="323">
        <v>26</v>
      </c>
      <c r="V21" s="246">
        <f>(12*O21)*U21</f>
        <v>107640</v>
      </c>
    </row>
    <row r="22" spans="2:22">
      <c r="B22" s="115" t="s">
        <v>207</v>
      </c>
      <c r="C22" s="195">
        <v>3</v>
      </c>
      <c r="D22" s="189" t="s">
        <v>145</v>
      </c>
      <c r="E22" s="191">
        <v>50</v>
      </c>
      <c r="F22" s="191"/>
      <c r="G22" s="191"/>
      <c r="H22" s="249">
        <v>43862</v>
      </c>
      <c r="I22" s="178">
        <v>42826</v>
      </c>
      <c r="J22" s="202">
        <v>42887</v>
      </c>
      <c r="K22" s="181">
        <v>100</v>
      </c>
      <c r="L22" s="116">
        <v>2</v>
      </c>
      <c r="M22" s="317">
        <v>300</v>
      </c>
      <c r="N22" s="318">
        <v>0.15</v>
      </c>
      <c r="O22" s="184">
        <f t="shared" si="4"/>
        <v>345</v>
      </c>
      <c r="P22" s="320">
        <v>100</v>
      </c>
      <c r="Q22" s="184">
        <f>IFERROR((M22/SUM(E22+F22+G22)),"")</f>
        <v>6</v>
      </c>
      <c r="R22" s="184">
        <f>IFERROR((O22/SUM(E22+F22+G22)),"")</f>
        <v>6.9</v>
      </c>
      <c r="S22" s="320">
        <v>2500</v>
      </c>
      <c r="T22" s="184">
        <f>(SUM(E22+F22+G22)*S22)</f>
        <v>125000</v>
      </c>
      <c r="U22" s="323">
        <v>28</v>
      </c>
      <c r="V22" s="246">
        <f t="shared" ref="V22:V49" si="5">(12*O22)*U22</f>
        <v>115920</v>
      </c>
    </row>
    <row r="23" spans="2:22">
      <c r="B23" s="115" t="s">
        <v>208</v>
      </c>
      <c r="C23" s="195">
        <v>4</v>
      </c>
      <c r="D23" s="189" t="s">
        <v>145</v>
      </c>
      <c r="E23" s="191">
        <v>50</v>
      </c>
      <c r="F23" s="191"/>
      <c r="G23" s="191"/>
      <c r="H23" s="249">
        <v>43132</v>
      </c>
      <c r="I23" s="178">
        <v>42826</v>
      </c>
      <c r="J23" s="202">
        <v>42887</v>
      </c>
      <c r="K23" s="181">
        <v>400</v>
      </c>
      <c r="L23" s="116">
        <v>2</v>
      </c>
      <c r="M23" s="317">
        <v>300</v>
      </c>
      <c r="N23" s="318">
        <v>0.15</v>
      </c>
      <c r="O23" s="184">
        <f t="shared" si="4"/>
        <v>345</v>
      </c>
      <c r="P23" s="320">
        <v>100</v>
      </c>
      <c r="Q23" s="184">
        <f>IFERROR((M23/SUM(E23+F23+G23)),"")</f>
        <v>6</v>
      </c>
      <c r="R23" s="184">
        <f>IFERROR((O23/SUM(E23+F23+G23)),"")</f>
        <v>6.9</v>
      </c>
      <c r="S23" s="320">
        <v>2500</v>
      </c>
      <c r="T23" s="184">
        <f>(SUM(E23+F23+G23)*S23)</f>
        <v>125000</v>
      </c>
      <c r="U23" s="323">
        <v>28</v>
      </c>
      <c r="V23" s="246">
        <f t="shared" si="5"/>
        <v>115920</v>
      </c>
    </row>
    <row r="24" spans="2:22">
      <c r="B24" s="115" t="s">
        <v>209</v>
      </c>
      <c r="C24" s="195">
        <v>5</v>
      </c>
      <c r="D24" s="189" t="s">
        <v>145</v>
      </c>
      <c r="E24" s="191">
        <v>50</v>
      </c>
      <c r="F24" s="191"/>
      <c r="G24" s="191"/>
      <c r="H24" s="249">
        <v>43497</v>
      </c>
      <c r="I24" s="178">
        <v>42826</v>
      </c>
      <c r="J24" s="202">
        <v>42887</v>
      </c>
      <c r="K24" s="181">
        <v>1000</v>
      </c>
      <c r="L24" s="116">
        <v>2</v>
      </c>
      <c r="M24" s="317">
        <v>300</v>
      </c>
      <c r="N24" s="318">
        <v>0.15</v>
      </c>
      <c r="O24" s="184">
        <f t="shared" si="4"/>
        <v>345</v>
      </c>
      <c r="P24" s="320">
        <v>100</v>
      </c>
      <c r="Q24" s="184">
        <f t="shared" si="1"/>
        <v>6</v>
      </c>
      <c r="R24" s="184">
        <f t="shared" si="2"/>
        <v>6.9</v>
      </c>
      <c r="S24" s="320">
        <v>2500</v>
      </c>
      <c r="T24" s="184">
        <f t="shared" si="3"/>
        <v>125000</v>
      </c>
      <c r="U24" s="323">
        <v>28</v>
      </c>
      <c r="V24" s="246">
        <f t="shared" si="5"/>
        <v>115920</v>
      </c>
    </row>
    <row r="25" spans="2:22">
      <c r="B25" s="115" t="s">
        <v>242</v>
      </c>
      <c r="C25" s="195" t="s">
        <v>243</v>
      </c>
      <c r="D25" s="189" t="s">
        <v>138</v>
      </c>
      <c r="E25" s="191"/>
      <c r="F25" s="191"/>
      <c r="G25" s="191">
        <v>10</v>
      </c>
      <c r="H25" s="249">
        <v>43497</v>
      </c>
      <c r="I25" s="178">
        <v>42826</v>
      </c>
      <c r="J25" s="202">
        <v>42887</v>
      </c>
      <c r="K25" s="181">
        <v>100</v>
      </c>
      <c r="L25" s="116">
        <v>1</v>
      </c>
      <c r="M25" s="317">
        <v>100</v>
      </c>
      <c r="N25" s="318">
        <v>0</v>
      </c>
      <c r="O25" s="184">
        <f>(M25*N25)+M25</f>
        <v>100</v>
      </c>
      <c r="P25" s="320">
        <v>0</v>
      </c>
      <c r="Q25" s="184">
        <f t="shared" si="1"/>
        <v>10</v>
      </c>
      <c r="R25" s="184">
        <f t="shared" si="2"/>
        <v>10</v>
      </c>
      <c r="S25" s="320">
        <v>1500</v>
      </c>
      <c r="T25" s="242">
        <f t="shared" si="3"/>
        <v>15000</v>
      </c>
      <c r="U25" s="323">
        <v>20</v>
      </c>
      <c r="V25" s="246">
        <f t="shared" si="5"/>
        <v>24000</v>
      </c>
    </row>
    <row r="26" spans="2:22">
      <c r="B26" s="115"/>
      <c r="C26" s="195"/>
      <c r="D26" s="189"/>
      <c r="E26" s="191"/>
      <c r="F26" s="191"/>
      <c r="G26" s="191"/>
      <c r="H26" s="249"/>
      <c r="I26" s="178"/>
      <c r="J26" s="202"/>
      <c r="K26" s="181"/>
      <c r="L26" s="116"/>
      <c r="M26" s="317"/>
      <c r="N26" s="318"/>
      <c r="O26" s="184">
        <f t="shared" si="4"/>
        <v>0</v>
      </c>
      <c r="P26" s="320"/>
      <c r="Q26" s="184" t="str">
        <f>IFERROR((M26/SUM(E26+F26+G26)),"")</f>
        <v/>
      </c>
      <c r="R26" s="184" t="str">
        <f>IFERROR((O26/SUM(E26+F26+G26)),"")</f>
        <v/>
      </c>
      <c r="S26" s="320"/>
      <c r="T26" s="242">
        <f>(SUM(E26+F26+G26)*S26)</f>
        <v>0</v>
      </c>
      <c r="U26" s="323"/>
      <c r="V26" s="246">
        <f t="shared" si="5"/>
        <v>0</v>
      </c>
    </row>
    <row r="27" spans="2:22">
      <c r="B27" s="115"/>
      <c r="C27" s="195"/>
      <c r="D27" s="189"/>
      <c r="E27" s="191"/>
      <c r="F27" s="191"/>
      <c r="G27" s="191"/>
      <c r="H27" s="249"/>
      <c r="I27" s="178"/>
      <c r="J27" s="202"/>
      <c r="K27" s="181"/>
      <c r="L27" s="116"/>
      <c r="M27" s="317"/>
      <c r="N27" s="318"/>
      <c r="O27" s="184">
        <f t="shared" si="4"/>
        <v>0</v>
      </c>
      <c r="P27" s="320"/>
      <c r="Q27" s="184" t="str">
        <f>IFERROR((M27/SUM(E27+F27+G27)),"")</f>
        <v/>
      </c>
      <c r="R27" s="184" t="str">
        <f>IFERROR((O27/SUM(E27+F27+G27)),"")</f>
        <v/>
      </c>
      <c r="S27" s="320"/>
      <c r="T27" s="242">
        <f t="shared" ref="T27:T49" si="6">(SUM(E27+F27+G27)*S27)</f>
        <v>0</v>
      </c>
      <c r="U27" s="323"/>
      <c r="V27" s="246">
        <f t="shared" si="5"/>
        <v>0</v>
      </c>
    </row>
    <row r="28" spans="2:22">
      <c r="B28" s="115"/>
      <c r="C28" s="195"/>
      <c r="D28" s="189"/>
      <c r="E28" s="191"/>
      <c r="F28" s="191"/>
      <c r="G28" s="191"/>
      <c r="H28" s="249"/>
      <c r="I28" s="178"/>
      <c r="J28" s="202"/>
      <c r="K28" s="181"/>
      <c r="L28" s="116"/>
      <c r="M28" s="317"/>
      <c r="N28" s="318"/>
      <c r="O28" s="184">
        <f t="shared" si="4"/>
        <v>0</v>
      </c>
      <c r="P28" s="320"/>
      <c r="Q28" s="184" t="str">
        <f t="shared" ref="Q28:Q49" si="7">IFERROR((M28/SUM(E28+F28+G28)),"")</f>
        <v/>
      </c>
      <c r="R28" s="184" t="str">
        <f t="shared" ref="R28:R49" si="8">IFERROR((O28/SUM(E28+F28+G28)),"")</f>
        <v/>
      </c>
      <c r="S28" s="320"/>
      <c r="T28" s="242">
        <f t="shared" si="6"/>
        <v>0</v>
      </c>
      <c r="U28" s="323"/>
      <c r="V28" s="246">
        <f t="shared" si="5"/>
        <v>0</v>
      </c>
    </row>
    <row r="29" spans="2:22">
      <c r="B29" s="115"/>
      <c r="C29" s="195"/>
      <c r="D29" s="189"/>
      <c r="E29" s="191"/>
      <c r="F29" s="191"/>
      <c r="G29" s="191"/>
      <c r="H29" s="249"/>
      <c r="I29" s="178"/>
      <c r="J29" s="202"/>
      <c r="K29" s="181"/>
      <c r="L29" s="116"/>
      <c r="M29" s="317"/>
      <c r="N29" s="318"/>
      <c r="O29" s="184">
        <f t="shared" si="4"/>
        <v>0</v>
      </c>
      <c r="P29" s="320"/>
      <c r="Q29" s="184" t="str">
        <f t="shared" si="7"/>
        <v/>
      </c>
      <c r="R29" s="184" t="str">
        <f t="shared" si="8"/>
        <v/>
      </c>
      <c r="S29" s="320"/>
      <c r="T29" s="242">
        <f t="shared" si="6"/>
        <v>0</v>
      </c>
      <c r="U29" s="323"/>
      <c r="V29" s="246">
        <f t="shared" si="5"/>
        <v>0</v>
      </c>
    </row>
    <row r="30" spans="2:22">
      <c r="B30" s="115"/>
      <c r="C30" s="195"/>
      <c r="D30" s="189"/>
      <c r="E30" s="191"/>
      <c r="F30" s="191"/>
      <c r="G30" s="191"/>
      <c r="H30" s="249"/>
      <c r="I30" s="178"/>
      <c r="J30" s="202"/>
      <c r="K30" s="181"/>
      <c r="L30" s="116"/>
      <c r="M30" s="317"/>
      <c r="N30" s="318"/>
      <c r="O30" s="184">
        <f t="shared" si="4"/>
        <v>0</v>
      </c>
      <c r="P30" s="320"/>
      <c r="Q30" s="184" t="str">
        <f t="shared" si="7"/>
        <v/>
      </c>
      <c r="R30" s="184" t="str">
        <f t="shared" si="8"/>
        <v/>
      </c>
      <c r="S30" s="320"/>
      <c r="T30" s="242">
        <f t="shared" si="6"/>
        <v>0</v>
      </c>
      <c r="U30" s="323"/>
      <c r="V30" s="246">
        <f t="shared" si="5"/>
        <v>0</v>
      </c>
    </row>
    <row r="31" spans="2:22">
      <c r="B31" s="115"/>
      <c r="C31" s="195"/>
      <c r="D31" s="189"/>
      <c r="E31" s="191"/>
      <c r="F31" s="191"/>
      <c r="G31" s="191"/>
      <c r="H31" s="249"/>
      <c r="I31" s="178"/>
      <c r="J31" s="202"/>
      <c r="K31" s="181"/>
      <c r="L31" s="116"/>
      <c r="M31" s="317"/>
      <c r="N31" s="318"/>
      <c r="O31" s="184">
        <f t="shared" si="4"/>
        <v>0</v>
      </c>
      <c r="P31" s="320"/>
      <c r="Q31" s="184" t="str">
        <f t="shared" si="7"/>
        <v/>
      </c>
      <c r="R31" s="184" t="str">
        <f t="shared" si="8"/>
        <v/>
      </c>
      <c r="S31" s="320"/>
      <c r="T31" s="242">
        <f t="shared" si="6"/>
        <v>0</v>
      </c>
      <c r="U31" s="323"/>
      <c r="V31" s="246">
        <f t="shared" si="5"/>
        <v>0</v>
      </c>
    </row>
    <row r="32" spans="2:22">
      <c r="B32" s="115"/>
      <c r="C32" s="195"/>
      <c r="D32" s="189"/>
      <c r="E32" s="191"/>
      <c r="F32" s="191"/>
      <c r="G32" s="191"/>
      <c r="H32" s="249"/>
      <c r="I32" s="178"/>
      <c r="J32" s="202"/>
      <c r="K32" s="181"/>
      <c r="L32" s="116"/>
      <c r="M32" s="317"/>
      <c r="N32" s="318"/>
      <c r="O32" s="184">
        <f t="shared" si="4"/>
        <v>0</v>
      </c>
      <c r="P32" s="320"/>
      <c r="Q32" s="184" t="str">
        <f t="shared" si="7"/>
        <v/>
      </c>
      <c r="R32" s="184" t="str">
        <f t="shared" si="8"/>
        <v/>
      </c>
      <c r="S32" s="320"/>
      <c r="T32" s="242">
        <f t="shared" si="6"/>
        <v>0</v>
      </c>
      <c r="U32" s="323"/>
      <c r="V32" s="246">
        <f t="shared" si="5"/>
        <v>0</v>
      </c>
    </row>
    <row r="33" spans="2:22">
      <c r="B33" s="115"/>
      <c r="C33" s="195"/>
      <c r="D33" s="189"/>
      <c r="E33" s="191"/>
      <c r="F33" s="191"/>
      <c r="G33" s="191"/>
      <c r="H33" s="249"/>
      <c r="I33" s="178"/>
      <c r="J33" s="202"/>
      <c r="K33" s="181"/>
      <c r="L33" s="116"/>
      <c r="M33" s="317"/>
      <c r="N33" s="318"/>
      <c r="O33" s="184">
        <f t="shared" si="4"/>
        <v>0</v>
      </c>
      <c r="P33" s="320"/>
      <c r="Q33" s="184" t="str">
        <f t="shared" si="7"/>
        <v/>
      </c>
      <c r="R33" s="184" t="str">
        <f t="shared" si="8"/>
        <v/>
      </c>
      <c r="S33" s="320"/>
      <c r="T33" s="242">
        <f t="shared" si="6"/>
        <v>0</v>
      </c>
      <c r="U33" s="323"/>
      <c r="V33" s="246">
        <f t="shared" si="5"/>
        <v>0</v>
      </c>
    </row>
    <row r="34" spans="2:22">
      <c r="B34" s="115"/>
      <c r="C34" s="195"/>
      <c r="D34" s="189"/>
      <c r="E34" s="191"/>
      <c r="F34" s="191"/>
      <c r="G34" s="191"/>
      <c r="H34" s="249"/>
      <c r="I34" s="178"/>
      <c r="J34" s="202"/>
      <c r="K34" s="181"/>
      <c r="L34" s="116"/>
      <c r="M34" s="317"/>
      <c r="N34" s="318"/>
      <c r="O34" s="184">
        <f t="shared" si="4"/>
        <v>0</v>
      </c>
      <c r="P34" s="320"/>
      <c r="Q34" s="184" t="str">
        <f t="shared" si="7"/>
        <v/>
      </c>
      <c r="R34" s="184" t="str">
        <f t="shared" si="8"/>
        <v/>
      </c>
      <c r="S34" s="320"/>
      <c r="T34" s="242">
        <f t="shared" si="6"/>
        <v>0</v>
      </c>
      <c r="U34" s="323"/>
      <c r="V34" s="246">
        <f t="shared" si="5"/>
        <v>0</v>
      </c>
    </row>
    <row r="35" spans="2:22">
      <c r="B35" s="115"/>
      <c r="C35" s="195"/>
      <c r="D35" s="189"/>
      <c r="E35" s="191"/>
      <c r="F35" s="191"/>
      <c r="G35" s="191"/>
      <c r="H35" s="249"/>
      <c r="I35" s="178"/>
      <c r="J35" s="202"/>
      <c r="K35" s="181"/>
      <c r="L35" s="116"/>
      <c r="M35" s="317"/>
      <c r="N35" s="318"/>
      <c r="O35" s="184">
        <f t="shared" si="4"/>
        <v>0</v>
      </c>
      <c r="P35" s="320"/>
      <c r="Q35" s="184" t="str">
        <f t="shared" si="7"/>
        <v/>
      </c>
      <c r="R35" s="184" t="str">
        <f t="shared" si="8"/>
        <v/>
      </c>
      <c r="S35" s="320"/>
      <c r="T35" s="242">
        <f t="shared" si="6"/>
        <v>0</v>
      </c>
      <c r="U35" s="323"/>
      <c r="V35" s="246">
        <f t="shared" si="5"/>
        <v>0</v>
      </c>
    </row>
    <row r="36" spans="2:22">
      <c r="B36" s="115"/>
      <c r="C36" s="195"/>
      <c r="D36" s="189"/>
      <c r="E36" s="191"/>
      <c r="F36" s="191"/>
      <c r="G36" s="191"/>
      <c r="H36" s="249"/>
      <c r="I36" s="178"/>
      <c r="J36" s="202"/>
      <c r="K36" s="181"/>
      <c r="L36" s="116"/>
      <c r="M36" s="317"/>
      <c r="N36" s="318"/>
      <c r="O36" s="184">
        <f t="shared" si="4"/>
        <v>0</v>
      </c>
      <c r="P36" s="320"/>
      <c r="Q36" s="184" t="str">
        <f t="shared" si="7"/>
        <v/>
      </c>
      <c r="R36" s="184" t="str">
        <f t="shared" si="8"/>
        <v/>
      </c>
      <c r="S36" s="320"/>
      <c r="T36" s="242">
        <f t="shared" si="6"/>
        <v>0</v>
      </c>
      <c r="U36" s="323"/>
      <c r="V36" s="246">
        <f t="shared" si="5"/>
        <v>0</v>
      </c>
    </row>
    <row r="37" spans="2:22">
      <c r="B37" s="115"/>
      <c r="C37" s="195"/>
      <c r="D37" s="189"/>
      <c r="E37" s="191"/>
      <c r="F37" s="191"/>
      <c r="G37" s="191"/>
      <c r="H37" s="249"/>
      <c r="I37" s="178"/>
      <c r="J37" s="202"/>
      <c r="K37" s="181"/>
      <c r="L37" s="116"/>
      <c r="M37" s="317"/>
      <c r="N37" s="318"/>
      <c r="O37" s="184">
        <f t="shared" si="4"/>
        <v>0</v>
      </c>
      <c r="P37" s="320"/>
      <c r="Q37" s="184" t="str">
        <f t="shared" si="7"/>
        <v/>
      </c>
      <c r="R37" s="184" t="str">
        <f t="shared" si="8"/>
        <v/>
      </c>
      <c r="S37" s="320"/>
      <c r="T37" s="242">
        <f t="shared" si="6"/>
        <v>0</v>
      </c>
      <c r="U37" s="323"/>
      <c r="V37" s="246">
        <f t="shared" si="5"/>
        <v>0</v>
      </c>
    </row>
    <row r="38" spans="2:22">
      <c r="B38" s="115"/>
      <c r="C38" s="195"/>
      <c r="D38" s="189"/>
      <c r="E38" s="191"/>
      <c r="F38" s="191"/>
      <c r="G38" s="191"/>
      <c r="H38" s="249"/>
      <c r="I38" s="178"/>
      <c r="J38" s="202"/>
      <c r="K38" s="181"/>
      <c r="L38" s="116"/>
      <c r="M38" s="317"/>
      <c r="N38" s="318"/>
      <c r="O38" s="184">
        <f t="shared" si="4"/>
        <v>0</v>
      </c>
      <c r="P38" s="320"/>
      <c r="Q38" s="184" t="str">
        <f t="shared" si="7"/>
        <v/>
      </c>
      <c r="R38" s="184" t="str">
        <f t="shared" si="8"/>
        <v/>
      </c>
      <c r="S38" s="320"/>
      <c r="T38" s="242">
        <f t="shared" si="6"/>
        <v>0</v>
      </c>
      <c r="U38" s="323"/>
      <c r="V38" s="246">
        <f t="shared" si="5"/>
        <v>0</v>
      </c>
    </row>
    <row r="39" spans="2:22">
      <c r="B39" s="115"/>
      <c r="C39" s="195"/>
      <c r="D39" s="189"/>
      <c r="E39" s="191"/>
      <c r="F39" s="191"/>
      <c r="G39" s="191"/>
      <c r="H39" s="249"/>
      <c r="I39" s="178"/>
      <c r="J39" s="202"/>
      <c r="K39" s="181"/>
      <c r="L39" s="116"/>
      <c r="M39" s="317"/>
      <c r="N39" s="318"/>
      <c r="O39" s="184">
        <f t="shared" si="4"/>
        <v>0</v>
      </c>
      <c r="P39" s="320"/>
      <c r="Q39" s="184" t="str">
        <f t="shared" si="7"/>
        <v/>
      </c>
      <c r="R39" s="184" t="str">
        <f t="shared" si="8"/>
        <v/>
      </c>
      <c r="S39" s="320"/>
      <c r="T39" s="242">
        <f t="shared" si="6"/>
        <v>0</v>
      </c>
      <c r="U39" s="323"/>
      <c r="V39" s="246">
        <f t="shared" si="5"/>
        <v>0</v>
      </c>
    </row>
    <row r="40" spans="2:22">
      <c r="B40" s="115"/>
      <c r="C40" s="195"/>
      <c r="D40" s="189"/>
      <c r="E40" s="191"/>
      <c r="F40" s="191"/>
      <c r="G40" s="191"/>
      <c r="H40" s="249"/>
      <c r="I40" s="178"/>
      <c r="J40" s="202"/>
      <c r="K40" s="181"/>
      <c r="L40" s="116"/>
      <c r="M40" s="317"/>
      <c r="N40" s="318"/>
      <c r="O40" s="184">
        <f t="shared" si="4"/>
        <v>0</v>
      </c>
      <c r="P40" s="320"/>
      <c r="Q40" s="184" t="str">
        <f t="shared" si="7"/>
        <v/>
      </c>
      <c r="R40" s="184" t="str">
        <f t="shared" si="8"/>
        <v/>
      </c>
      <c r="S40" s="320"/>
      <c r="T40" s="242">
        <f t="shared" si="6"/>
        <v>0</v>
      </c>
      <c r="U40" s="323"/>
      <c r="V40" s="246">
        <f t="shared" si="5"/>
        <v>0</v>
      </c>
    </row>
    <row r="41" spans="2:22">
      <c r="B41" s="115"/>
      <c r="C41" s="195"/>
      <c r="D41" s="189"/>
      <c r="E41" s="191"/>
      <c r="F41" s="191"/>
      <c r="G41" s="191"/>
      <c r="H41" s="249"/>
      <c r="I41" s="178"/>
      <c r="J41" s="202"/>
      <c r="K41" s="181"/>
      <c r="L41" s="116"/>
      <c r="M41" s="317"/>
      <c r="N41" s="318"/>
      <c r="O41" s="184">
        <f t="shared" si="4"/>
        <v>0</v>
      </c>
      <c r="P41" s="320"/>
      <c r="Q41" s="184" t="str">
        <f t="shared" si="7"/>
        <v/>
      </c>
      <c r="R41" s="184" t="str">
        <f t="shared" si="8"/>
        <v/>
      </c>
      <c r="S41" s="320"/>
      <c r="T41" s="242">
        <f t="shared" si="6"/>
        <v>0</v>
      </c>
      <c r="U41" s="323"/>
      <c r="V41" s="246">
        <f t="shared" si="5"/>
        <v>0</v>
      </c>
    </row>
    <row r="42" spans="2:22">
      <c r="B42" s="115"/>
      <c r="C42" s="195"/>
      <c r="D42" s="189"/>
      <c r="E42" s="191"/>
      <c r="F42" s="191"/>
      <c r="G42" s="191"/>
      <c r="H42" s="249"/>
      <c r="I42" s="178"/>
      <c r="J42" s="202"/>
      <c r="K42" s="181"/>
      <c r="L42" s="116"/>
      <c r="M42" s="317"/>
      <c r="N42" s="318"/>
      <c r="O42" s="184">
        <f t="shared" si="4"/>
        <v>0</v>
      </c>
      <c r="P42" s="320"/>
      <c r="Q42" s="184" t="str">
        <f t="shared" si="7"/>
        <v/>
      </c>
      <c r="R42" s="184" t="str">
        <f t="shared" si="8"/>
        <v/>
      </c>
      <c r="S42" s="320"/>
      <c r="T42" s="242">
        <f t="shared" si="6"/>
        <v>0</v>
      </c>
      <c r="U42" s="323"/>
      <c r="V42" s="246">
        <f t="shared" si="5"/>
        <v>0</v>
      </c>
    </row>
    <row r="43" spans="2:22">
      <c r="B43" s="115"/>
      <c r="C43" s="195"/>
      <c r="D43" s="189"/>
      <c r="E43" s="191"/>
      <c r="F43" s="191"/>
      <c r="G43" s="191"/>
      <c r="H43" s="249"/>
      <c r="I43" s="178"/>
      <c r="J43" s="202"/>
      <c r="K43" s="181"/>
      <c r="L43" s="116"/>
      <c r="M43" s="317"/>
      <c r="N43" s="318"/>
      <c r="O43" s="184">
        <f t="shared" si="4"/>
        <v>0</v>
      </c>
      <c r="P43" s="320"/>
      <c r="Q43" s="184" t="str">
        <f t="shared" si="7"/>
        <v/>
      </c>
      <c r="R43" s="184" t="str">
        <f t="shared" si="8"/>
        <v/>
      </c>
      <c r="S43" s="320"/>
      <c r="T43" s="242">
        <f t="shared" si="6"/>
        <v>0</v>
      </c>
      <c r="U43" s="323"/>
      <c r="V43" s="246">
        <f t="shared" si="5"/>
        <v>0</v>
      </c>
    </row>
    <row r="44" spans="2:22">
      <c r="B44" s="115"/>
      <c r="C44" s="195"/>
      <c r="D44" s="189"/>
      <c r="E44" s="191"/>
      <c r="F44" s="191"/>
      <c r="G44" s="191"/>
      <c r="H44" s="249"/>
      <c r="I44" s="178"/>
      <c r="J44" s="202"/>
      <c r="K44" s="181"/>
      <c r="L44" s="116"/>
      <c r="M44" s="317"/>
      <c r="N44" s="318"/>
      <c r="O44" s="184">
        <f t="shared" si="4"/>
        <v>0</v>
      </c>
      <c r="P44" s="320"/>
      <c r="Q44" s="184" t="str">
        <f t="shared" si="7"/>
        <v/>
      </c>
      <c r="R44" s="184" t="str">
        <f t="shared" si="8"/>
        <v/>
      </c>
      <c r="S44" s="320"/>
      <c r="T44" s="242">
        <f t="shared" si="6"/>
        <v>0</v>
      </c>
      <c r="U44" s="323"/>
      <c r="V44" s="246">
        <f t="shared" si="5"/>
        <v>0</v>
      </c>
    </row>
    <row r="45" spans="2:22">
      <c r="B45" s="115"/>
      <c r="C45" s="195"/>
      <c r="D45" s="189"/>
      <c r="E45" s="191"/>
      <c r="F45" s="191"/>
      <c r="G45" s="191"/>
      <c r="H45" s="249"/>
      <c r="I45" s="178"/>
      <c r="J45" s="202"/>
      <c r="K45" s="181"/>
      <c r="L45" s="116"/>
      <c r="M45" s="317"/>
      <c r="N45" s="318"/>
      <c r="O45" s="184">
        <f t="shared" si="4"/>
        <v>0</v>
      </c>
      <c r="P45" s="320"/>
      <c r="Q45" s="184" t="str">
        <f t="shared" si="7"/>
        <v/>
      </c>
      <c r="R45" s="184" t="str">
        <f t="shared" si="8"/>
        <v/>
      </c>
      <c r="S45" s="320"/>
      <c r="T45" s="242">
        <f t="shared" si="6"/>
        <v>0</v>
      </c>
      <c r="U45" s="323"/>
      <c r="V45" s="246">
        <f t="shared" si="5"/>
        <v>0</v>
      </c>
    </row>
    <row r="46" spans="2:22">
      <c r="B46" s="115"/>
      <c r="C46" s="195"/>
      <c r="D46" s="189"/>
      <c r="E46" s="191"/>
      <c r="F46" s="191"/>
      <c r="G46" s="191"/>
      <c r="H46" s="249"/>
      <c r="I46" s="178"/>
      <c r="J46" s="202"/>
      <c r="K46" s="181"/>
      <c r="L46" s="116"/>
      <c r="M46" s="317"/>
      <c r="N46" s="318"/>
      <c r="O46" s="184">
        <f t="shared" si="4"/>
        <v>0</v>
      </c>
      <c r="P46" s="320"/>
      <c r="Q46" s="184" t="str">
        <f t="shared" si="7"/>
        <v/>
      </c>
      <c r="R46" s="184" t="str">
        <f t="shared" si="8"/>
        <v/>
      </c>
      <c r="S46" s="320"/>
      <c r="T46" s="242">
        <f t="shared" si="6"/>
        <v>0</v>
      </c>
      <c r="U46" s="323"/>
      <c r="V46" s="246">
        <f t="shared" si="5"/>
        <v>0</v>
      </c>
    </row>
    <row r="47" spans="2:22">
      <c r="B47" s="115"/>
      <c r="C47" s="195"/>
      <c r="D47" s="189"/>
      <c r="E47" s="191"/>
      <c r="F47" s="191"/>
      <c r="G47" s="191"/>
      <c r="H47" s="249"/>
      <c r="I47" s="178"/>
      <c r="J47" s="202"/>
      <c r="K47" s="181"/>
      <c r="L47" s="116"/>
      <c r="M47" s="317"/>
      <c r="N47" s="318"/>
      <c r="O47" s="184">
        <f t="shared" si="4"/>
        <v>0</v>
      </c>
      <c r="P47" s="320"/>
      <c r="Q47" s="184" t="str">
        <f t="shared" si="7"/>
        <v/>
      </c>
      <c r="R47" s="184" t="str">
        <f t="shared" si="8"/>
        <v/>
      </c>
      <c r="S47" s="320"/>
      <c r="T47" s="242">
        <f t="shared" si="6"/>
        <v>0</v>
      </c>
      <c r="U47" s="323"/>
      <c r="V47" s="246">
        <f t="shared" si="5"/>
        <v>0</v>
      </c>
    </row>
    <row r="48" spans="2:22">
      <c r="B48" s="115"/>
      <c r="C48" s="195"/>
      <c r="D48" s="189"/>
      <c r="E48" s="191"/>
      <c r="F48" s="191"/>
      <c r="G48" s="191"/>
      <c r="H48" s="249"/>
      <c r="I48" s="178"/>
      <c r="J48" s="202"/>
      <c r="K48" s="181"/>
      <c r="L48" s="116"/>
      <c r="M48" s="317"/>
      <c r="N48" s="318"/>
      <c r="O48" s="184">
        <f t="shared" si="4"/>
        <v>0</v>
      </c>
      <c r="P48" s="320"/>
      <c r="Q48" s="184" t="str">
        <f t="shared" si="7"/>
        <v/>
      </c>
      <c r="R48" s="184" t="str">
        <f t="shared" si="8"/>
        <v/>
      </c>
      <c r="S48" s="320"/>
      <c r="T48" s="242">
        <f t="shared" si="6"/>
        <v>0</v>
      </c>
      <c r="U48" s="323"/>
      <c r="V48" s="246">
        <f t="shared" si="5"/>
        <v>0</v>
      </c>
    </row>
    <row r="49" spans="2:22" ht="15" thickBot="1">
      <c r="B49" s="115"/>
      <c r="C49" s="196"/>
      <c r="D49" s="189"/>
      <c r="E49" s="192"/>
      <c r="F49" s="192"/>
      <c r="G49" s="278"/>
      <c r="H49" s="250"/>
      <c r="I49" s="178"/>
      <c r="J49" s="203"/>
      <c r="K49" s="182"/>
      <c r="L49" s="120"/>
      <c r="M49" s="317"/>
      <c r="N49" s="318"/>
      <c r="O49" s="185">
        <f t="shared" si="4"/>
        <v>0</v>
      </c>
      <c r="P49" s="321"/>
      <c r="Q49" s="185" t="str">
        <f t="shared" si="7"/>
        <v/>
      </c>
      <c r="R49" s="185" t="str">
        <f t="shared" si="8"/>
        <v/>
      </c>
      <c r="S49" s="321"/>
      <c r="T49" s="243">
        <f t="shared" si="6"/>
        <v>0</v>
      </c>
      <c r="U49" s="324"/>
      <c r="V49" s="247">
        <f t="shared" si="5"/>
        <v>0</v>
      </c>
    </row>
    <row r="50" spans="2:22">
      <c r="B50" s="125"/>
      <c r="C50" s="125"/>
      <c r="D50" s="125"/>
      <c r="E50" s="125"/>
      <c r="F50" s="125"/>
      <c r="G50" s="125"/>
      <c r="H50" s="125"/>
      <c r="I50" s="125"/>
      <c r="J50" s="125"/>
      <c r="K50" s="125"/>
      <c r="L50" s="125"/>
      <c r="M50" s="125"/>
      <c r="N50" s="125"/>
      <c r="O50" s="125"/>
      <c r="P50" s="125"/>
      <c r="Q50" s="125"/>
      <c r="R50" s="125"/>
      <c r="S50" s="125"/>
      <c r="T50" s="125"/>
      <c r="U50" s="125"/>
      <c r="V50" s="125"/>
    </row>
    <row r="152" spans="2:22" s="3" customFormat="1" ht="10.5" customHeight="1">
      <c r="B152" s="12"/>
      <c r="C152" s="12"/>
      <c r="D152" s="12"/>
      <c r="E152" s="2"/>
      <c r="F152" s="2"/>
      <c r="G152" s="2"/>
      <c r="H152" s="2"/>
      <c r="I152" s="2"/>
      <c r="J152" s="2"/>
      <c r="K152" s="12"/>
      <c r="L152" s="12"/>
      <c r="M152" s="2"/>
      <c r="N152" s="2"/>
      <c r="O152" s="2"/>
      <c r="P152" s="2"/>
      <c r="Q152" s="2"/>
      <c r="R152" s="2"/>
      <c r="S152" s="2"/>
      <c r="T152" s="2"/>
      <c r="U152" s="2"/>
      <c r="V152" s="2"/>
    </row>
    <row r="169" spans="2:22" s="3" customFormat="1" ht="10.5" customHeight="1">
      <c r="B169" s="12"/>
      <c r="C169" s="12"/>
      <c r="D169" s="12"/>
      <c r="E169" s="2"/>
      <c r="F169" s="2"/>
      <c r="G169" s="2"/>
      <c r="H169" s="2"/>
      <c r="I169" s="2"/>
      <c r="J169" s="2"/>
      <c r="K169" s="12"/>
      <c r="L169" s="12"/>
      <c r="M169" s="2"/>
      <c r="N169" s="2"/>
      <c r="O169" s="2"/>
      <c r="P169" s="2"/>
      <c r="Q169" s="2"/>
      <c r="R169" s="2"/>
      <c r="S169" s="2"/>
      <c r="T169" s="2"/>
      <c r="U169" s="2"/>
      <c r="V169" s="2"/>
    </row>
    <row r="255" spans="2:22">
      <c r="B255" s="2"/>
      <c r="C255" s="2"/>
      <c r="D255" s="2"/>
      <c r="Q255" s="12"/>
      <c r="R255" s="12"/>
      <c r="S255" s="12"/>
      <c r="T255" s="12"/>
      <c r="U255" s="12"/>
      <c r="V255" s="12"/>
    </row>
    <row r="256" spans="2:22">
      <c r="B256" s="2"/>
      <c r="C256" s="2"/>
      <c r="Q256" s="174"/>
    </row>
    <row r="257" spans="2:34">
      <c r="B257" s="2"/>
      <c r="C257" s="2"/>
      <c r="Q257" s="12"/>
      <c r="R257" s="12"/>
      <c r="S257" s="12"/>
      <c r="T257" s="12"/>
      <c r="U257" s="12"/>
      <c r="V257" s="12"/>
    </row>
    <row r="258" spans="2:34">
      <c r="B258" s="2"/>
      <c r="C258" s="2"/>
      <c r="K258" s="2"/>
      <c r="L258" s="2"/>
    </row>
    <row r="259" spans="2:34" s="12" customFormat="1">
      <c r="B259" s="15" t="s">
        <v>44</v>
      </c>
      <c r="C259" s="15"/>
      <c r="E259" s="2"/>
      <c r="F259" s="2"/>
      <c r="G259" s="2"/>
      <c r="H259" s="2"/>
      <c r="I259" s="2"/>
      <c r="J259" s="2"/>
      <c r="M259" s="2"/>
      <c r="N259" s="2"/>
      <c r="O259" s="2"/>
      <c r="P259" s="2"/>
      <c r="Q259" s="2"/>
      <c r="R259" s="2"/>
      <c r="S259" s="2"/>
      <c r="T259" s="2"/>
      <c r="U259" s="2"/>
      <c r="V259" s="2"/>
      <c r="W259" s="2"/>
      <c r="X259" s="2"/>
      <c r="Y259" s="2"/>
      <c r="Z259" s="2"/>
      <c r="AA259" s="2"/>
      <c r="AB259" s="2"/>
      <c r="AC259" s="2"/>
      <c r="AD259" s="2"/>
      <c r="AE259" s="2"/>
      <c r="AF259" s="2"/>
      <c r="AG259" s="2"/>
      <c r="AH259" s="2"/>
    </row>
  </sheetData>
  <sheetProtection algorithmName="SHA-512" hashValue="wWmnSB5l/XQ81YJX21O4k5DhJPL1JOu63JJkGJqXvTx+9rPG5+2rYzga8C0NHiAW5vOjSTYdFlU47FfXajfYvw==" saltValue="a1MBLHYaJQp65u6FjKzUwg==" spinCount="100000" sheet="1" formatCells="0" formatColumns="0" autoFilter="0"/>
  <mergeCells count="10">
    <mergeCell ref="B8:V12"/>
    <mergeCell ref="AE1:AE3"/>
    <mergeCell ref="B1:B3"/>
    <mergeCell ref="D1:K3"/>
    <mergeCell ref="W1:W3"/>
    <mergeCell ref="Y1:Y3"/>
    <mergeCell ref="AA1:AB3"/>
    <mergeCell ref="AD1:AD3"/>
    <mergeCell ref="B5:L5"/>
    <mergeCell ref="M5:V5"/>
  </mergeCells>
  <dataValidations count="42">
    <dataValidation allowBlank="1" sqref="H19 L19 B19:C19" xr:uid="{82839EA2-57A1-A64D-8461-882512B8D687}"/>
    <dataValidation allowBlank="1" showInputMessage="1" promptTitle="Wohnungsnummer" prompt="Gib hier die Wohnungsnummer laut Teilungserklärung oder Bauunterlagen ein, um Verwechslungen auszuschließen. " sqref="C20:C49" xr:uid="{FC4A9B27-201A-3343-B3BD-2DA69610EBFB}"/>
    <dataValidation allowBlank="1" errorTitle="Typische Schwankung" error="Bitte gib eine positive Zahl ein. Für 10% Schwankung, gib bitte eine 10 ein (nicht 10%)." promptTitle="Typische Schwankung" prompt="Gib hier ein, um wie viel % die Kosten dieser Tätigkeit typischerweise schwanken. Diese Angabe wird zur Ermittlung deiner Mindest- und Maximalkosten verwendet._x000a__x000a_Bitte gib eine positive Zahl ein. Für 10% Schwankung, gib bitte eine 10 ein (nicht 10%)." sqref="I19:J19" xr:uid="{5B65D121-EEF2-1244-9F1B-19F52E2D120C}"/>
    <dataValidation type="decimal" allowBlank="1" showInputMessage="1" errorTitle="Geplanter Aufwand" error="Bitte gib eine positive Zahl ein, bspw. 150." promptTitle="Gesamtkaution" prompt="Das Tool rechnet die Gesamtkaution aus den einzelnen Einheiten zusammen. " sqref="K19" xr:uid="{5956A629-0FB8-5248-B6E4-32C2E7A4B5AD}">
      <formula1>0</formula1>
      <formula2>9999999</formula2>
    </dataValidation>
    <dataValidation allowBlank="1" promptTitle="Einheit" prompt="Bitte gib hier ein, in welcher Einheit diese Tätigkeit gemessen wird. Beispielsweise &quot;m² Wandfläche&quot;, &quot;Stück&quot;, &quot;laufende Meter&quot; etc._x000a__x000a_Auf diese Einheit beziehen sich die &quot;Kosten pro Einheit&quot;. In dieser Einheit planst du auch den Aufwand." sqref="D19" xr:uid="{939A6630-0B3B-CA45-B2BC-571118E19443}"/>
    <dataValidation allowBlank="1" showInputMessage="1" promptTitle="Einheit" prompt="Diese Spalte dient der eindeutigen Einheitenzuordnung deines Verkaufsobjektes. _x000a__x000a_Wenn du ein MFH verkaufen möchtest, nutze eine Spalte pro Einheit (Wohnung oder Gewerbe). Wenn du eine einzelne Wohnung verkaufst, trage nur diese ein. " sqref="B20:B49" xr:uid="{BEEDA90E-CB86-1A49-BCF1-C125628E618C}"/>
    <dataValidation allowBlank="1" showInputMessage="1" promptTitle="Einheit" prompt="Diese Spalte dient der eindeutigen Einheitenzuordnung. Beschrifte sie mit dem Namen des Mieters und der Lage innerhalb des Hauses. _x000a_Wenn du ein MFH verkaufen möchtest, trage alle Einheiten einzeln ein. Wenn du eine einzelne Wohnung verkaufen möchtest, tra" sqref="B20:B49" xr:uid="{30C335FA-74BD-3C43-A4FF-BFFA8D8B18F1}"/>
    <dataValidation allowBlank="1" showInputMessage="1" promptTitle="Nutzungsart" prompt="Trage hier die Nutzungsart der einzelnen Einheit ein, um einen genaueren Verkaufspreis ermitteln zu können, im Vergleich zu ähnlichen Objekten in deiner Region. " sqref="D20:D49" xr:uid="{420B523D-4F73-314B-BD0D-26D7634D2632}"/>
    <dataValidation allowBlank="1" showInputMessage="1" promptTitle="Gesamtwohnfläche des Objekts" prompt="Hier rechnet das Tool die Gesamtwohnfläche des Objektes aus. Diese wird in der Kalkulation Berücksichtigung finden. " sqref="E19" xr:uid="{6EDC7D42-5185-B643-9784-8B5AFAD7D85F}"/>
    <dataValidation type="decimal" allowBlank="1" showInputMessage="1" showErrorMessage="1" errorTitle="Fläche" error="Bitte gib eine positive Zahl ein." promptTitle="Wohnfläche" prompt="Bitte gib hier die qm-Wohnfläche der einzelnen Einheit an. Sei hier genau, da diese einen großen Einfluss auf den Verkaufspreis hat. " sqref="E20:E49" xr:uid="{6BAD2966-443A-EE4D-B777-DB1A08F40E76}">
      <formula1>0</formula1>
      <formula2>999999</formula2>
    </dataValidation>
    <dataValidation allowBlank="1" showInputMessage="1" errorTitle="Typische Schwankung" error="Bitte gib eine positive Zahl ein. Für 10% Schwankung, gib bitte eine 10 ein (nicht 10%)." promptTitle="Letzte Mieterhöhung" prompt="Gib hier aus Informationszwecken die letzte Mieterhöhung ein, damit du weißt, wann du die Miete das nächste Mal anpassen kannst. " sqref="I20:I49" xr:uid="{74586678-A8C5-324F-8E36-CE3F3DDC498F}"/>
    <dataValidation allowBlank="1" showInputMessage="1" errorTitle="Typische Schwankung" error="Bitte gib eine positive Zahl ein. Für 10% Schwankung, gib bitte eine 10 ein (nicht 10%)." promptTitle="Nächste Mieterhöhung" prompt="Gib hier das Datum der nächstmöglichen Mieterhöhung ein." sqref="J20:J49" xr:uid="{6AA72F57-B279-E243-96DF-339CB07D4C4D}"/>
    <dataValidation type="decimal" allowBlank="1" showInputMessage="1" errorTitle="Geplanter Aufwand" error="Bitte gib eine positive Zahl ein, bspw. 150." promptTitle="Kaution" prompt="Hier kannst du die bereits gezahlte Kaution aus Informationszwecken hinterlegen, damit du einen Überblick der Gesamtkaution für den Kauf- und den Verkaufsprozess besitzt. " sqref="K20:K49" xr:uid="{267F3C50-0C91-8A4F-877C-3F553394DB22}">
      <formula1>0</formula1>
      <formula2>9999999</formula2>
    </dataValidation>
    <dataValidation allowBlank="1" showInputMessage="1" promptTitle="Anzahl der Zimmer" prompt="Um Wohnungen besser vergleichen zu können, kannst du hier die Anzahl der Zimmer angeben. Es kann sein, dass in einer Region 2-Zimmer-Wohnungen mehr gefragt sind, als 3-Zimmer-Wohnunge, was sich auf den qm-Preis auswirkt. " sqref="L20:L49" xr:uid="{05828CF3-2F34-A045-907E-2B601EF2C474}"/>
    <dataValidation type="decimal" allowBlank="1" showInputMessage="1" showErrorMessage="1" errorTitle="Fehler Nettokaltmiete Ist" error="Gib einen positive Zahl ein." promptTitle="Nettokaltmiete Ist" prompt="Gib hier die aktuelle Kaltmiete an. " sqref="M20:M49" xr:uid="{C0DA7846-0A11-D04B-9E62-FC3E07B97534}">
      <formula1>0</formula1>
      <formula2>9999999</formula2>
    </dataValidation>
    <dataValidation allowBlank="1" showInputMessage="1" promptTitle="Gesamt-Nettokaltmiete Ist" prompt="Das Tool berechnet hier die aktuelle monatliche Gesamt-Nettokaltmiete der einzelnen Einheiten. " sqref="M19" xr:uid="{003456FB-3BFB-C14B-9DD1-E71C348F284A}"/>
    <dataValidation type="decimal" allowBlank="1" showInputMessage="1" showErrorMessage="1" errorTitle="Fehler Mieterhöhung Kaltmiete" error="Gib eine positive Zahl ein. " promptTitle="Mieterhöhung Nettokaltmiete" prompt="Gib hier die geplante Erhöhung der Kaltmiete in % ein. Bitte beachte die gesetzlichen Rahmenbedingungen. " sqref="N20:N49" xr:uid="{3B12A1C2-35F5-194E-8A46-EBB136A85222}">
      <formula1>0</formula1>
      <formula2>9999999</formula2>
    </dataValidation>
    <dataValidation allowBlank="1" showInputMessage="1" promptTitle="Durchschnittliche Mieterhöhung" prompt="Das Tool rechnet hier die durchschnittliche Mieterhöhung in % aus. " sqref="N19" xr:uid="{1FB230AC-264B-0441-8C26-ACA13772D800}"/>
    <dataValidation allowBlank="1" showInputMessage="1" promptTitle="Nettokaltmiete Soll" prompt="Die Nettokaltmiete Soll ergibt sich aus der prozentualen Mieterhöhung und der aktuellen Ist-Kaltmiete. " sqref="O20:O49" xr:uid="{F850A344-0B63-D64E-BF2E-2E6FCD8A2420}"/>
    <dataValidation allowBlank="1" showInputMessage="1" promptTitle="Gesamt Nettokaltmiete Soll" prompt="Das Tool rechnet hier die gesamte monatliche Nettokaltmiete Soll aus. " sqref="O19" xr:uid="{F95925BA-FF02-5745-B72D-871D3A792A8D}"/>
    <dataValidation type="decimal" allowBlank="1" showInputMessage="1" showErrorMessage="1" errorTitle="Fehler Nebenkosten" error="Bitte trage hier eine positive Zahl ein. " promptTitle="Betriebskosten" prompt="Trage hier die aktuellen umlagefähigen und nicht-umlagefähigen Betriebskosten pro Einheit ein. " sqref="P20:P49" xr:uid="{2CCBD373-3791-754A-B18D-BE4E01D9D1AA}">
      <formula1>0</formula1>
      <formula2>9999999</formula2>
    </dataValidation>
    <dataValidation allowBlank="1" showInputMessage="1" promptTitle="Gesamt Betriebskosten" prompt="Das Tool berechnet hier die gesamten monatlichen Betriebskosten des Objekts.  " sqref="P19" xr:uid="{590AEF77-755B-4746-884F-621C3BB48FD9}"/>
    <dataValidation allowBlank="1" showInputMessage="1" promptTitle="Nettokaltmiete pro qm Ist" prompt="Hier wird die Nettokaltmiete pro qm im Ist-Zustand berechnet. Dieser Wert dient dir zur Orientierung, wie weit du die Mieten anpassen kannst. " sqref="Q20:Q49" xr:uid="{99F3F0F6-6ECB-CA43-AB2B-968E6AB16813}"/>
    <dataValidation allowBlank="1" showInputMessage="1" promptTitle="Durchschnittliche NKM pro qm Ist" prompt="Das Tool berechnet hier die durchschnittliche Nettokaltmiete des Gesamtobjekts.  " sqref="Q19" xr:uid="{F7BD2549-D75A-B842-9582-ED994547B1CF}"/>
    <dataValidation allowBlank="1" showInputMessage="1" promptTitle="Nettokaltmiete pro qm Soll" prompt="Hier wird die Nettokaltmiete pro qm im Soll-Zustand berechnet. Dieser Wert dient dir als Grundlage für die Verkaufspreisermittlung auf Basis eines Kaufpreisfaktors. " sqref="R20:R49" xr:uid="{DAAA7B81-A289-7C4A-9FD6-C7209EFE8C6D}"/>
    <dataValidation allowBlank="1" showInputMessage="1" promptTitle="Durchschnittliche NKM pro qm S." prompt="Das Tool berechnet hier die durchschnittliche Nettokaltmiete des Gesamtobjekts im Soll-Zustand. " sqref="R19" xr:uid="{28ED4FB5-7373-BA4E-9972-F5888E2F8D44}"/>
    <dataValidation allowBlank="1" showInputMessage="1" promptTitle="Angenommener Verkaufspreis qm" prompt="Hier trägst du den angenommenen Verkaufspreis pro qm ein, den du mihilfe eines Maklers, Online-Portalen oder durch ein Gutachten erfahren kannst. Dabei können pro Einheit je nach Ausstattung unterschiedliche Preise veranschlagt werden." sqref="S20:S49" xr:uid="{81C93521-1CAF-C94C-AE2D-DF8B498BE93C}"/>
    <dataValidation allowBlank="1" showInputMessage="1" promptTitle="Durchschnittlicher Verkaufspreis" prompt="Das Tool errechnet aus den einzelnen Einheiten hier einen durchschnittlichen Verkaufspreis pro qm. " sqref="S19" xr:uid="{51179CDB-A81C-7B4A-A567-0791BB404BAB}"/>
    <dataValidation allowBlank="1" showInputMessage="1" promptTitle="Verkaufspreis qm-Preis" prompt="Hier berechnet das Tool automatisch den Verkaufspreis der einzelnen Einheit auf Basis des qm-Preises. " sqref="T20:T49" xr:uid="{19A6AAB3-5728-6046-8FDB-499F483F89C9}"/>
    <dataValidation allowBlank="1" showInputMessage="1" promptTitle="Gesamt Verkaufspreis" prompt="Dieser Wert spiegelt den gesamten Verkaufspreis des Objektes wieder. " sqref="T19" xr:uid="{EF30C4FF-A2D4-BD4F-8A4A-B4B49A37E228}"/>
    <dataValidation allowBlank="1" showInputMessage="1" promptTitle="Kaufpreisfaktor" prompt="Gib hier den Kaufpreisfaktor an, der in deiner Region für eine ähnlich ausgestattete Einheit zu erwarten ist. Diesen erfährst du durch eine Makrtrecherche in Online-Portalen oder z.B. durch einen versierten Makler. " sqref="U20:U49" xr:uid="{3EADD24A-4963-9D43-9096-A6A64952B834}"/>
    <dataValidation allowBlank="1" showInputMessage="1" promptTitle="Durchschnittlicher Kaufpreisfak." prompt="Das Tool berechnet dir aus den einzelnen Einheiten einen durchschnittlichen Kaufpreisfaktor deines Gesamt-Objekts. " sqref="U19" xr:uid="{D673B3BE-2953-8E42-B0D8-E7754E3D6D53}"/>
    <dataValidation allowBlank="1" showInputMessage="1" promptTitle="Verkaufspreis Kaufpreisfaktor" prompt="Hier berechnet das Tool automatisch den Verkaufspreis der einzelnen Einheit auf Basis des Kaufpreisfaktors. " sqref="V20:V49" xr:uid="{B9A3F2F2-E6AC-A549-B8A7-5474B5F8907F}"/>
    <dataValidation allowBlank="1" showInputMessage="1" promptTitle="Gesamt Verkaufspreis" prompt="Hier kannst du den Gesamt Verkaufspreis deiner Einheiten auf Basis eines Kaufpreisfaktors entnehmen. " sqref="V19" xr:uid="{062A61AE-2357-004C-B320-FC5534F9561F}"/>
    <dataValidation allowBlank="1" showInputMessage="1" showErrorMessage="1" promptTitle="Einkaufsfaktor" prompt="Zu diesem Faktor hast du dein Fix &amp; Flip - Objekt eingekauft. " sqref="U17" xr:uid="{754A8B79-95A2-C248-8F81-74054CC2C8D1}"/>
    <dataValidation allowBlank="1" showInputMessage="1" showErrorMessage="1" promptTitle="Einkaufspreis pro qm" prompt="Zu diesem qm-Preis hast du dein Fix &amp; Flip - Objekt eingekauft. " sqref="S17" xr:uid="{841743EA-22F9-4A41-AA2A-BEF5E9AB5F3E}"/>
    <dataValidation type="decimal" allowBlank="1" showInputMessage="1" showErrorMessage="1" errorTitle="Fläche" error="Bitte gib eine positive Zahl ein." promptTitle="Gewerbefläche" prompt="Bitte gib hier die qm-Gewerbefläche der einzelnen Einheit an. Sei hier genau, da diese einen großen Einfluss auf den Verkaufspreis hat. " sqref="F20:F49" xr:uid="{C9A36A82-18FD-4343-A0C4-B571D03C3D14}">
      <formula1>0</formula1>
      <formula2>999999</formula2>
    </dataValidation>
    <dataValidation allowBlank="1" showInputMessage="1" promptTitle="Gesamtgewerbefläche des Objekts" prompt="Hier rechnet das Tool die Gesamtgewerbefläche des Objektes aus. Diese wird in der Kalkulation Berücksichtigung finden. " sqref="F19" xr:uid="{6E7FE23A-FD16-E941-A5CD-1687D269AED6}"/>
    <dataValidation type="decimal" allowBlank="1" showInputMessage="1" showErrorMessage="1" errorTitle="Fläche" error="Bitte gib eine positive Zahl ein." promptTitle="Vertragsbeginn" prompt="Hier kannst du den Mietvertragsbeginn mit deinen Mietern eintragen. " sqref="H20:H49" xr:uid="{0863633E-E152-6846-8BFC-4DE475D11CF3}">
      <formula1>0</formula1>
      <formula2>999999</formula2>
    </dataValidation>
    <dataValidation type="decimal" allowBlank="1" showInputMessage="1" showErrorMessage="1" errorTitle="Fläche" error="Bitte gib eine positive Zahl ein." promptTitle="Nutzfläche" prompt="Bitte gib hier die qm-Nutzfläche des Objekts (oder der Einheit) an. Sei hier genau, da diese einen Einfluss auf den Verkaufspreis hat. " sqref="G20:G49" xr:uid="{E54FA79F-B966-8D4E-993F-91E3047141CE}">
      <formula1>0</formula1>
      <formula2>999999</formula2>
    </dataValidation>
    <dataValidation allowBlank="1" showInputMessage="1" promptTitle="Gesamtnutzfläche des Objekts" prompt="Hier rechnet das Tool die Gesamtnutzfläche des Objektes aus. Diese wird in der Kalkulation Berücksichtigung finden. " sqref="G19" xr:uid="{93136827-FC89-3D44-A70A-79656C5CC593}"/>
    <dataValidation allowBlank="1" prompt="Möchtest du dir nur die Tätigkeiten anzeigen lassen, für die du tatsächlich Arbeit eingeplant hast? Dann klicke unter dem Pfeil auf den Filter und wähle &quot;Nur Tätigkeiten mit geplantem Aufwand&quot; aus." sqref="B5:L5" xr:uid="{6AFDC220-D8A2-D843-B8E3-6D73563B6478}"/>
  </dataValidations>
  <hyperlinks>
    <hyperlink ref="B1:B3" location="Cockpit!A1" display="zurück zum Cockpit" xr:uid="{915D2D93-41F5-6841-988B-2B6491A4D72B}"/>
    <hyperlink ref="B259" location="Deckblatt!A1" display="Keine Gewähr für die Richtigkeit der Angaben. Dieses Tool ersetzt keine fundierte Rechts-, Steuer- oder Finanzberatung. Mehr Details hier." xr:uid="{2024FB62-3330-334F-AD1A-CDADB209608F}"/>
  </hyperlinks>
  <pageMargins left="0.23622047244094491" right="0.23622047244094491" top="0.74803149606299213" bottom="0.74803149606299213" header="0.31496062992125984" footer="0.31496062992125984"/>
  <pageSetup paperSize="9" scale="39" fitToHeight="0"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7">
    <tabColor theme="3"/>
  </sheetPr>
  <dimension ref="B1:Q39"/>
  <sheetViews>
    <sheetView showGridLines="0" showRowColHeaders="0" workbookViewId="0">
      <pane ySplit="4" topLeftCell="A5" activePane="bottomLeft" state="frozen"/>
      <selection pane="bottomLeft" activeCell="E23" sqref="E23"/>
    </sheetView>
  </sheetViews>
  <sheetFormatPr baseColWidth="10" defaultColWidth="11.5" defaultRowHeight="14"/>
  <cols>
    <col min="1" max="1" width="4.1640625" style="2" customWidth="1"/>
    <col min="2" max="2" width="36.1640625" style="2" customWidth="1"/>
    <col min="3" max="5" width="11.5" style="2"/>
    <col min="6" max="6" width="18.83203125" style="2" customWidth="1"/>
    <col min="7" max="7" width="11.5" style="2" customWidth="1"/>
    <col min="8" max="8" width="23.5" style="2" customWidth="1"/>
    <col min="9" max="16384" width="11.5" style="2"/>
  </cols>
  <sheetData>
    <row r="1" spans="2:17" s="19" customFormat="1" ht="12.75" customHeight="1">
      <c r="B1" s="325" t="s">
        <v>40</v>
      </c>
      <c r="C1" s="325"/>
      <c r="D1" s="325"/>
      <c r="E1" s="391" t="s">
        <v>34</v>
      </c>
      <c r="F1" s="391"/>
      <c r="G1" s="391"/>
      <c r="H1" s="59"/>
      <c r="N1" s="325"/>
      <c r="O1" s="325"/>
    </row>
    <row r="2" spans="2:17" s="19" customFormat="1" ht="15" customHeight="1">
      <c r="B2" s="325"/>
      <c r="C2" s="325"/>
      <c r="D2" s="325"/>
      <c r="E2" s="391"/>
      <c r="F2" s="391"/>
      <c r="G2" s="391"/>
      <c r="H2" s="59"/>
      <c r="N2" s="325"/>
      <c r="O2" s="325"/>
    </row>
    <row r="3" spans="2:17" s="19" customFormat="1" ht="12.75" customHeight="1">
      <c r="B3" s="325"/>
      <c r="C3" s="325"/>
      <c r="D3" s="325"/>
      <c r="E3" s="391"/>
      <c r="F3" s="391"/>
      <c r="G3" s="391"/>
      <c r="H3" s="59"/>
      <c r="N3" s="325"/>
      <c r="O3" s="325"/>
    </row>
    <row r="4" spans="2:17" s="3" customFormat="1" ht="18.75" customHeight="1">
      <c r="N4" s="2"/>
      <c r="O4" s="2"/>
      <c r="P4" s="2"/>
      <c r="Q4" s="2"/>
    </row>
    <row r="5" spans="2:17" ht="15" thickBot="1"/>
    <row r="6" spans="2:17" ht="15" thickBot="1">
      <c r="B6" s="393" t="s">
        <v>22</v>
      </c>
      <c r="C6" s="394"/>
      <c r="D6" s="394"/>
      <c r="E6" s="395"/>
    </row>
    <row r="7" spans="2:17">
      <c r="B7" s="60" t="s">
        <v>23</v>
      </c>
      <c r="C7" s="61" t="s">
        <v>19</v>
      </c>
      <c r="D7" s="62" t="s">
        <v>21</v>
      </c>
      <c r="E7" s="63" t="s">
        <v>20</v>
      </c>
    </row>
    <row r="8" spans="2:17">
      <c r="B8" s="283" t="s">
        <v>230</v>
      </c>
      <c r="C8" s="281">
        <v>50000</v>
      </c>
      <c r="D8" s="281">
        <v>30000</v>
      </c>
      <c r="E8" s="282">
        <v>15000</v>
      </c>
    </row>
    <row r="9" spans="2:17">
      <c r="B9" s="90" t="s">
        <v>87</v>
      </c>
      <c r="C9" s="91">
        <v>30000</v>
      </c>
      <c r="D9" s="91">
        <v>20000</v>
      </c>
      <c r="E9" s="86">
        <v>10000</v>
      </c>
    </row>
    <row r="10" spans="2:17">
      <c r="B10" s="74" t="s">
        <v>88</v>
      </c>
      <c r="C10" s="91">
        <v>20000</v>
      </c>
      <c r="D10" s="91">
        <v>10000</v>
      </c>
      <c r="E10" s="86">
        <v>5000</v>
      </c>
    </row>
    <row r="11" spans="2:17">
      <c r="B11" s="280" t="s">
        <v>250</v>
      </c>
      <c r="C11" s="64">
        <v>0.35</v>
      </c>
      <c r="D11" s="64">
        <v>0.15</v>
      </c>
      <c r="E11" s="65">
        <v>0.1</v>
      </c>
      <c r="F11" s="2" t="str">
        <f>IF(NOT(AND(C13&gt;D13,D13&gt;E13)),"Ungültige Kombination. Grün muss &gt; gelb muss &gt; rot sein.","")</f>
        <v/>
      </c>
    </row>
    <row r="12" spans="2:17">
      <c r="B12" s="90" t="s">
        <v>90</v>
      </c>
      <c r="C12" s="64">
        <v>0.25</v>
      </c>
      <c r="D12" s="64">
        <v>0.1</v>
      </c>
      <c r="E12" s="65">
        <v>0.05</v>
      </c>
    </row>
    <row r="13" spans="2:17">
      <c r="B13" s="287" t="s">
        <v>89</v>
      </c>
      <c r="C13" s="288">
        <v>0.15</v>
      </c>
      <c r="D13" s="288">
        <v>0.08</v>
      </c>
      <c r="E13" s="289">
        <v>0.04</v>
      </c>
    </row>
    <row r="14" spans="2:17" ht="15.75" customHeight="1">
      <c r="B14" s="286" t="s">
        <v>251</v>
      </c>
      <c r="C14" s="290">
        <v>0.35</v>
      </c>
      <c r="D14" s="290">
        <v>0.15</v>
      </c>
      <c r="E14" s="291">
        <v>0.1</v>
      </c>
    </row>
    <row r="15" spans="2:17">
      <c r="B15" s="284" t="s">
        <v>252</v>
      </c>
      <c r="C15" s="292">
        <v>0.25</v>
      </c>
      <c r="D15" s="292">
        <v>0.1</v>
      </c>
      <c r="E15" s="293">
        <v>0.05</v>
      </c>
    </row>
    <row r="16" spans="2:17" ht="15" thickBot="1">
      <c r="B16" s="285" t="s">
        <v>253</v>
      </c>
      <c r="C16" s="294">
        <v>0.15</v>
      </c>
      <c r="D16" s="294">
        <v>0.08</v>
      </c>
      <c r="E16" s="295">
        <v>0.04</v>
      </c>
    </row>
    <row r="17" spans="2:3" ht="15" thickBot="1"/>
    <row r="18" spans="2:3" ht="15" thickBot="1">
      <c r="B18" s="449" t="s">
        <v>64</v>
      </c>
      <c r="C18" s="450"/>
    </row>
    <row r="19" spans="2:3">
      <c r="B19" s="73" t="s">
        <v>65</v>
      </c>
      <c r="C19" s="81">
        <v>0</v>
      </c>
    </row>
    <row r="20" spans="2:3">
      <c r="B20" s="79" t="s">
        <v>48</v>
      </c>
      <c r="C20" s="80">
        <v>0.05</v>
      </c>
    </row>
    <row r="21" spans="2:3">
      <c r="B21" s="74" t="s">
        <v>49</v>
      </c>
      <c r="C21" s="76">
        <v>3.5000000000000003E-2</v>
      </c>
    </row>
    <row r="22" spans="2:3">
      <c r="B22" s="74" t="s">
        <v>50</v>
      </c>
      <c r="C22" s="76">
        <v>0.06</v>
      </c>
    </row>
    <row r="23" spans="2:3">
      <c r="B23" s="74" t="s">
        <v>51</v>
      </c>
      <c r="C23" s="76">
        <v>6.5000000000000002E-2</v>
      </c>
    </row>
    <row r="24" spans="2:3">
      <c r="B24" s="74" t="s">
        <v>52</v>
      </c>
      <c r="C24" s="76">
        <v>0.05</v>
      </c>
    </row>
    <row r="25" spans="2:3">
      <c r="B25" s="74" t="s">
        <v>53</v>
      </c>
      <c r="C25" s="76">
        <v>0.04</v>
      </c>
    </row>
    <row r="26" spans="2:3">
      <c r="B26" s="74" t="s">
        <v>54</v>
      </c>
      <c r="C26" s="76">
        <v>0.06</v>
      </c>
    </row>
    <row r="27" spans="2:3">
      <c r="B27" s="74" t="s">
        <v>55</v>
      </c>
      <c r="C27" s="76">
        <v>0.06</v>
      </c>
    </row>
    <row r="28" spans="2:3">
      <c r="B28" s="74" t="s">
        <v>56</v>
      </c>
      <c r="C28" s="76">
        <v>0.05</v>
      </c>
    </row>
    <row r="29" spans="2:3">
      <c r="B29" s="74" t="s">
        <v>57</v>
      </c>
      <c r="C29" s="76">
        <v>6.5000000000000002E-2</v>
      </c>
    </row>
    <row r="30" spans="2:3">
      <c r="B30" s="74" t="s">
        <v>58</v>
      </c>
      <c r="C30" s="76">
        <v>0.05</v>
      </c>
    </row>
    <row r="31" spans="2:3">
      <c r="B31" s="74" t="s">
        <v>59</v>
      </c>
      <c r="C31" s="76">
        <v>6.5000000000000002E-2</v>
      </c>
    </row>
    <row r="32" spans="2:3">
      <c r="B32" s="74" t="s">
        <v>60</v>
      </c>
      <c r="C32" s="76">
        <v>3.5000000000000003E-2</v>
      </c>
    </row>
    <row r="33" spans="2:5">
      <c r="B33" s="74" t="s">
        <v>61</v>
      </c>
      <c r="C33" s="76">
        <v>0.05</v>
      </c>
    </row>
    <row r="34" spans="2:5">
      <c r="B34" s="74" t="s">
        <v>62</v>
      </c>
      <c r="C34" s="76">
        <v>6.5000000000000002E-2</v>
      </c>
    </row>
    <row r="35" spans="2:5" ht="15" thickBot="1">
      <c r="B35" s="75" t="s">
        <v>63</v>
      </c>
      <c r="C35" s="77">
        <v>6.5000000000000002E-2</v>
      </c>
    </row>
    <row r="39" spans="2:5" ht="15">
      <c r="B39" s="15" t="s">
        <v>44</v>
      </c>
      <c r="E39" s="14"/>
    </row>
  </sheetData>
  <sheetProtection algorithmName="SHA-512" hashValue="4jmOCmq1iJtXRNNTa9WGMG8CXf7CW6WxlmVGPi0YBcemPVxGydy6xwZS8/y815hKvrQAbxBlkZN68KMaE032xg==" saltValue="Z0JVvRrWoB9ujkUPbJtP0Q==" spinCount="100000" sheet="1" formatCells="0" formatColumns="0"/>
  <mergeCells count="5">
    <mergeCell ref="E1:G3"/>
    <mergeCell ref="N1:O3"/>
    <mergeCell ref="B1:D3"/>
    <mergeCell ref="B18:C18"/>
    <mergeCell ref="B6:E6"/>
  </mergeCells>
  <dataValidations xWindow="230" yWindow="305" count="5">
    <dataValidation allowBlank="1" showInputMessage="1" showErrorMessage="1" promptTitle="Schwellwerte Kennzahlen-Farben" prompt="Hier kannst du die Schwellwerte festlegen, die für die Formatierung der Kennzahlen auf den verschiedenen Tabellenblättern verwendet werden. Passe diese deinen Erwartungen und deinem Standort an." sqref="B6:E6" xr:uid="{00000000-0002-0000-1700-000003000000}"/>
    <dataValidation allowBlank="1" showInputMessage="1" promptTitle="Grunderwerbsteuer" prompt="Hier kannst du bei Bedarf die Grunderwerbsteuer-Sätze für einzelne Bundesländer anpassen." sqref="B18" xr:uid="{00000000-0002-0000-1700-000004000000}"/>
    <dataValidation type="decimal" operator="greaterThanOrEqual" allowBlank="1" showInputMessage="1" showErrorMessage="1" errorTitle="Eigenkapitalrendite" error="Bitte gib den Schwellwert für die Eigenkapitalrendite in % ein, bspw. 6%. Der Wert darf nicht negativ sein." promptTitle="Eigenkapitalrendite" prompt="Hier gibst du den Schwellwert für die Eigenkapitalrendite ein. Oberhalb dieses Wertes tendiert der Wert zu grün. Darunter tendiert er zu rot._x000a__x000a_Format: Schwellwert in %, bspw. 10%." sqref="C9:C12 D9:D16" xr:uid="{00000000-0002-0000-1700-000001000000}">
      <formula1>0</formula1>
    </dataValidation>
    <dataValidation type="decimal" operator="greaterThanOrEqual" allowBlank="1" showInputMessage="1" showErrorMessage="1" errorTitle="Eigenkapitalrendite" error="Bitte gib den Schwellwert für die Eigenkapitalrendite in % ein, bspw. 6%. Der Wert darf nicht negativ sein." promptTitle="Eigenkapitalrendite" prompt="Hier gibst du den Schwellwert für die Eigenkapitalrendite ein. Oberhalb dieses Wertes ist der Wert voll grün. Darunter tendiert er zu gelb._x000a__x000a_Format: Schwellwert in %, bspw. 20%." sqref="C13:C16" xr:uid="{00000000-0002-0000-1700-000000000000}">
      <formula1>0</formula1>
    </dataValidation>
    <dataValidation type="decimal" operator="greaterThanOrEqual" allowBlank="1" showInputMessage="1" showErrorMessage="1" errorTitle="Eigenkapitalrendite" error="Bitte gib den Schwellwert für die Eigenkapitalrendite in % ein, bspw. 6%. Der Wert darf nicht negativ sein." promptTitle="Eigenkapitalrendite" prompt="Hier gibst du den Schwellwert für die Eigenkapitalrendite ein. Oberhalb dieses Wertes tendiert der Wert zu gelb. Darunter ist er voll rot._x000a__x000a_Format: Schwellwert in %, bspw. 5%." sqref="E9:E16" xr:uid="{00000000-0002-0000-1700-000002000000}">
      <formula1>0</formula1>
    </dataValidation>
  </dataValidations>
  <hyperlinks>
    <hyperlink ref="B1:B3" location="Rendite!A1" display="Zurück zum Cockpit" xr:uid="{00000000-0004-0000-1700-000000000000}"/>
    <hyperlink ref="B1:D3" location="Cockpit!A1" display="zurück zum Cockpit" xr:uid="{00000000-0004-0000-1700-000001000000}"/>
    <hyperlink ref="B39" location="Deckblatt!A1" display="Keine Gewähr für die Richtigkeit der Angaben. Dieses Tool ersetzt keine fundierte Rechts-, Steuer- oder Finanzberatung. Mehr Details hier." xr:uid="{00000000-0004-0000-1700-000002000000}"/>
  </hyperlinks>
  <pageMargins left="0.23622047244094491" right="0.23622047244094491" top="0.74803149606299213" bottom="0.74803149606299213" header="0.31496062992125984" footer="0.31496062992125984"/>
  <pageSetup paperSize="9" orientation="landscape"/>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6</vt:i4>
      </vt:variant>
      <vt:variant>
        <vt:lpstr>Benannte Bereiche</vt:lpstr>
      </vt:variant>
      <vt:variant>
        <vt:i4>5</vt:i4>
      </vt:variant>
    </vt:vector>
  </HeadingPairs>
  <TitlesOfParts>
    <vt:vector size="11" baseType="lpstr">
      <vt:lpstr>Deckblatt</vt:lpstr>
      <vt:lpstr>Cockpit</vt:lpstr>
      <vt:lpstr>Bankgespräch</vt:lpstr>
      <vt:lpstr>Sanierungsplaner</vt:lpstr>
      <vt:lpstr>Einheiten-Planer</vt:lpstr>
      <vt:lpstr>Konfiguration</vt:lpstr>
      <vt:lpstr>Bankgespräch!Druckbereich</vt:lpstr>
      <vt:lpstr>Cockpit!Druckbereich</vt:lpstr>
      <vt:lpstr>Deckblatt!Druckbereich</vt:lpstr>
      <vt:lpstr>Konfiguration!Druckbereich</vt:lpstr>
      <vt:lpstr>Sanierungsplaner!Druckbereich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2020-08-13T18:58:00Z</cp:lastPrinted>
  <dcterms:created xsi:type="dcterms:W3CDTF">2006-09-16T00:00:00Z</dcterms:created>
  <dcterms:modified xsi:type="dcterms:W3CDTF">2025-07-01T10:29:44Z</dcterms:modified>
</cp:coreProperties>
</file>