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/>
  <mc:AlternateContent xmlns:mc="http://schemas.openxmlformats.org/markup-compatibility/2006">
    <mc:Choice Requires="x15">
      <x15ac:absPath xmlns:x15ac="http://schemas.microsoft.com/office/spreadsheetml/2010/11/ac" url="/Users/minhparrandier/Library/Mobile Documents/com~apple~CloudDocs/Documents/Landingpage/01_Mein Business/02_Deliver/VIP Coaching/Sina Herberg/"/>
    </mc:Choice>
  </mc:AlternateContent>
  <xr:revisionPtr revIDLastSave="0" documentId="13_ncr:1_{DD4B12B8-602E-6640-83D9-B4AB4B9A7A88}" xr6:coauthVersionLast="47" xr6:coauthVersionMax="47" xr10:uidLastSave="{00000000-0000-0000-0000-000000000000}"/>
  <bookViews>
    <workbookView xWindow="0" yWindow="760" windowWidth="29400" windowHeight="18880" xr2:uid="{00000000-000D-0000-FFFF-FFFF00000000}"/>
  </bookViews>
  <sheets>
    <sheet name="Kalkulation" sheetId="1" r:id="rId1"/>
    <sheet name="Tabelle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jXURXyb9pcQ6nikLbSAIjVyDRjkUuaLfVljdjLaWMlk="/>
    </ext>
  </extLst>
</workbook>
</file>

<file path=xl/calcChain.xml><?xml version="1.0" encoding="utf-8"?>
<calcChain xmlns="http://schemas.openxmlformats.org/spreadsheetml/2006/main">
  <c r="I19" i="1" l="1"/>
  <c r="O8" i="1"/>
  <c r="O7" i="1"/>
  <c r="D16" i="1" l="1"/>
  <c r="C43" i="1"/>
  <c r="C39" i="1"/>
  <c r="C38" i="1"/>
  <c r="C37" i="1"/>
  <c r="C36" i="1"/>
  <c r="C35" i="1"/>
  <c r="C34" i="1"/>
  <c r="C33" i="1"/>
  <c r="C32" i="1"/>
  <c r="I18" i="1"/>
  <c r="J18" i="1" s="1"/>
  <c r="J17" i="1"/>
  <c r="J16" i="1"/>
  <c r="H15" i="1"/>
  <c r="J10" i="1"/>
  <c r="D10" i="1"/>
  <c r="E10" i="1" s="1"/>
  <c r="J9" i="1"/>
  <c r="D9" i="1"/>
  <c r="E9" i="1" s="1"/>
  <c r="I43" i="1"/>
  <c r="I11" i="1"/>
  <c r="J11" i="1" s="1"/>
  <c r="D8" i="1"/>
  <c r="E8" i="1" s="1"/>
  <c r="J7" i="1"/>
  <c r="J6" i="1"/>
  <c r="E6" i="1"/>
  <c r="D33" i="1" l="1"/>
  <c r="L33" i="1" s="1"/>
  <c r="N33" i="1" s="1"/>
  <c r="D34" i="1"/>
  <c r="E34" i="1" s="1"/>
  <c r="D35" i="1"/>
  <c r="E35" i="1" s="1"/>
  <c r="P8" i="1"/>
  <c r="D43" i="1"/>
  <c r="D39" i="1"/>
  <c r="E39" i="1" s="1"/>
  <c r="D36" i="1"/>
  <c r="E36" i="1" s="1"/>
  <c r="D37" i="1"/>
  <c r="E37" i="1" s="1"/>
  <c r="D38" i="1"/>
  <c r="L38" i="1" s="1"/>
  <c r="N38" i="1" s="1"/>
  <c r="D32" i="1"/>
  <c r="L32" i="1" s="1"/>
  <c r="N32" i="1" s="1"/>
  <c r="J8" i="1"/>
  <c r="D11" i="1"/>
  <c r="D19" i="1" s="1"/>
  <c r="E19" i="1" s="1"/>
  <c r="P25" i="1"/>
  <c r="P16" i="1"/>
  <c r="D42" i="1"/>
  <c r="P7" i="1"/>
  <c r="I42" i="1"/>
  <c r="E33" i="1"/>
  <c r="L35" i="1" l="1"/>
  <c r="N35" i="1" s="1"/>
  <c r="L34" i="1"/>
  <c r="N34" i="1" s="1"/>
  <c r="D17" i="1"/>
  <c r="E17" i="1" s="1"/>
  <c r="L39" i="1"/>
  <c r="N39" i="1" s="1"/>
  <c r="E16" i="1"/>
  <c r="D18" i="1"/>
  <c r="E18" i="1" s="1"/>
  <c r="G37" i="1"/>
  <c r="G36" i="1"/>
  <c r="G39" i="1"/>
  <c r="H35" i="1"/>
  <c r="G35" i="1"/>
  <c r="J35" i="1" s="1"/>
  <c r="E32" i="1"/>
  <c r="E38" i="1"/>
  <c r="L37" i="1"/>
  <c r="N37" i="1" s="1"/>
  <c r="G34" i="1"/>
  <c r="J34" i="1" s="1"/>
  <c r="H33" i="1"/>
  <c r="G33" i="1"/>
  <c r="J33" i="1" s="1"/>
  <c r="P21" i="1"/>
  <c r="E11" i="1"/>
  <c r="L36" i="1"/>
  <c r="N36" i="1" s="1"/>
  <c r="H34" i="1" l="1"/>
  <c r="H39" i="1"/>
  <c r="J39" i="1"/>
  <c r="D20" i="1"/>
  <c r="E20" i="1"/>
  <c r="J36" i="1"/>
  <c r="H36" i="1"/>
  <c r="G24" i="1"/>
  <c r="H38" i="1"/>
  <c r="G38" i="1"/>
  <c r="J38" i="1" s="1"/>
  <c r="J37" i="1"/>
  <c r="H32" i="1"/>
  <c r="G32" i="1"/>
  <c r="J32" i="1" s="1"/>
  <c r="H37" i="1"/>
  <c r="J25" i="1" l="1"/>
  <c r="N15" i="1"/>
  <c r="O15" i="1"/>
  <c r="O24" i="1"/>
  <c r="N24" i="1"/>
  <c r="J19" i="1"/>
  <c r="I20" i="1"/>
  <c r="J20" i="1" s="1"/>
  <c r="N20" i="1" l="1"/>
  <c r="O20" i="1"/>
</calcChain>
</file>

<file path=xl/sharedStrings.xml><?xml version="1.0" encoding="utf-8"?>
<sst xmlns="http://schemas.openxmlformats.org/spreadsheetml/2006/main" count="86" uniqueCount="63">
  <si>
    <t>Objekt</t>
  </si>
  <si>
    <t>1. Ankauf</t>
  </si>
  <si>
    <t>3. Renovierung</t>
  </si>
  <si>
    <t>6. Verkauf &amp; Marktpreis</t>
  </si>
  <si>
    <t>Nebenkosten</t>
  </si>
  <si>
    <t xml:space="preserve">Preis / m² </t>
  </si>
  <si>
    <t>Postionen</t>
  </si>
  <si>
    <t>Marktpreis</t>
  </si>
  <si>
    <t>GERING</t>
  </si>
  <si>
    <t>Kaufpreis</t>
  </si>
  <si>
    <t>HOCH</t>
  </si>
  <si>
    <t xml:space="preserve">Wohnfläche in </t>
  </si>
  <si>
    <t>m²</t>
  </si>
  <si>
    <t>Verkaufspreis</t>
  </si>
  <si>
    <t>Notar + Grundbuch</t>
  </si>
  <si>
    <t>Sicherheitspuffer</t>
  </si>
  <si>
    <t>Makler</t>
  </si>
  <si>
    <t>Grunderwerb.</t>
  </si>
  <si>
    <t>Gesamtkosten Ankauf</t>
  </si>
  <si>
    <t>Gesamtkosten Renovierung</t>
  </si>
  <si>
    <t>Verkauf mit Makler</t>
  </si>
  <si>
    <t>VK mit Homestaging</t>
  </si>
  <si>
    <t>2. Finanzierung</t>
  </si>
  <si>
    <t>4. Monatliche Kosten</t>
  </si>
  <si>
    <t>Gewinn Gering</t>
  </si>
  <si>
    <t>Projektdauer</t>
  </si>
  <si>
    <t>in Monaten</t>
  </si>
  <si>
    <t xml:space="preserve">Projektdauer </t>
  </si>
  <si>
    <t>Marge</t>
  </si>
  <si>
    <t>Finanzierungshöhe in %</t>
  </si>
  <si>
    <t>Hausgeld</t>
  </si>
  <si>
    <t>Zins</t>
  </si>
  <si>
    <t>Strom + Heizung</t>
  </si>
  <si>
    <t>Bearbeitungsgebühr</t>
  </si>
  <si>
    <t>Nebenkosten Gesamt</t>
  </si>
  <si>
    <t>Die goldene Mitte</t>
  </si>
  <si>
    <t>Provisionen &amp; Sonstiges</t>
  </si>
  <si>
    <t>Finanzierungkosten</t>
  </si>
  <si>
    <t>Gesamtkosten der Finanzierung</t>
  </si>
  <si>
    <t>Gesamtkosten monatlich</t>
  </si>
  <si>
    <t>Kommentar und Notizen</t>
  </si>
  <si>
    <t>5. Gesamt Investment Kosten</t>
  </si>
  <si>
    <t>Gewinn Hoch</t>
  </si>
  <si>
    <t>Verhandlungstabelle, Rendite &amp; Kapitaldienst</t>
  </si>
  <si>
    <t>Discount</t>
  </si>
  <si>
    <t>G I K</t>
  </si>
  <si>
    <t>Marge G</t>
  </si>
  <si>
    <t>Goldene Mitte</t>
  </si>
  <si>
    <t>Marge H</t>
  </si>
  <si>
    <t>Kein Deal</t>
  </si>
  <si>
    <t>Könnte ein Deal sein, aber wird knapp</t>
  </si>
  <si>
    <t>Das ist ein guter Deal</t>
  </si>
  <si>
    <t>Brutto-Miet-Rendite für deinen potenziellen Käufer in der Zukunft</t>
  </si>
  <si>
    <t>Zins &amp; Tilgung für deinen zukünftigen Käufer (/Monat)</t>
  </si>
  <si>
    <t xml:space="preserve">Pot Miete / m² </t>
  </si>
  <si>
    <t>Jahresmiete</t>
  </si>
  <si>
    <t>VK Gering</t>
  </si>
  <si>
    <t>Gering</t>
  </si>
  <si>
    <t>VK Hoch</t>
  </si>
  <si>
    <t>Hoch</t>
  </si>
  <si>
    <t>Material</t>
  </si>
  <si>
    <t>Renovierung</t>
  </si>
  <si>
    <t>Sonstiges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</si>
</sst>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#,##0\ &quot;€&quot;;[Red]\-#,##0\ &quot;€&quot;"/>
    <numFmt numFmtId="164" formatCode="#,##0\ &quot;€&quot;"/>
    <numFmt numFmtId="165" formatCode="0.0%"/>
    <numFmt numFmtId="166" formatCode="_-* #,##0\ &quot;€&quot;_-;\-* #,##0\ &quot;€&quot;_-;_-* &quot;-&quot;??\ &quot;€&quot;_-;_-@"/>
  </numFmts>
  <fonts count="27">
    <font>
      <sz val="12"/>
      <color theme="1"/>
      <name val="Calibri"/>
      <scheme val="minor"/>
    </font>
    <font>
      <sz val="12"/>
      <color theme="1"/>
      <name val="Calibri"/>
      <family val="2"/>
    </font>
    <font>
      <sz val="12"/>
      <color theme="1"/>
      <name val="Avenir"/>
      <family val="2"/>
    </font>
    <font>
      <sz val="20"/>
      <color theme="1"/>
      <name val="Avenir"/>
      <family val="2"/>
    </font>
    <font>
      <sz val="12"/>
      <name val="Calibri"/>
      <family val="2"/>
    </font>
    <font>
      <b/>
      <sz val="14"/>
      <color theme="1"/>
      <name val="Calibri"/>
      <family val="2"/>
    </font>
    <font>
      <sz val="12"/>
      <color rgb="FF7F7F7F"/>
      <name val="Calibri"/>
      <family val="2"/>
    </font>
    <font>
      <b/>
      <sz val="16"/>
      <color theme="0"/>
      <name val="Avenir"/>
      <family val="2"/>
    </font>
    <font>
      <b/>
      <sz val="16"/>
      <color theme="1"/>
      <name val="Avenir"/>
      <family val="2"/>
    </font>
    <font>
      <b/>
      <sz val="14"/>
      <color theme="1"/>
      <name val="Avenir"/>
      <family val="2"/>
    </font>
    <font>
      <sz val="12"/>
      <color rgb="FF7F7F7F"/>
      <name val="Avenir"/>
      <family val="2"/>
    </font>
    <font>
      <b/>
      <sz val="12"/>
      <color theme="0"/>
      <name val="Avenir"/>
      <family val="2"/>
    </font>
    <font>
      <b/>
      <sz val="10"/>
      <color theme="0"/>
      <name val="Avenir"/>
      <family val="2"/>
    </font>
    <font>
      <sz val="10"/>
      <color rgb="FF7F7F7F"/>
      <name val="Avenir"/>
      <family val="2"/>
    </font>
    <font>
      <b/>
      <sz val="12"/>
      <color rgb="FF7F7F7F"/>
      <name val="Avenir"/>
      <family val="2"/>
    </font>
    <font>
      <b/>
      <sz val="12"/>
      <color theme="1"/>
      <name val="Avenir"/>
      <family val="2"/>
    </font>
    <font>
      <b/>
      <sz val="14"/>
      <color rgb="FF595959"/>
      <name val="Avenir"/>
      <family val="2"/>
    </font>
    <font>
      <sz val="14"/>
      <color rgb="FF595959"/>
      <name val="Avenir"/>
      <family val="2"/>
    </font>
    <font>
      <b/>
      <u/>
      <sz val="14"/>
      <color theme="1"/>
      <name val="Avenir"/>
      <family val="2"/>
    </font>
    <font>
      <b/>
      <u/>
      <sz val="14"/>
      <color theme="1"/>
      <name val="Avenir"/>
      <family val="2"/>
    </font>
    <font>
      <b/>
      <sz val="12"/>
      <color theme="1"/>
      <name val="Calibri"/>
      <family val="2"/>
    </font>
    <font>
      <b/>
      <u/>
      <sz val="14"/>
      <color theme="1"/>
      <name val="Avenir"/>
      <family val="2"/>
    </font>
    <font>
      <sz val="10"/>
      <color theme="1"/>
      <name val="Avenir"/>
      <family val="2"/>
    </font>
    <font>
      <b/>
      <u/>
      <sz val="14"/>
      <color theme="1"/>
      <name val="Avenir"/>
      <family val="2"/>
    </font>
    <font>
      <sz val="16"/>
      <color theme="1"/>
      <name val="Avenir"/>
      <family val="2"/>
    </font>
    <font>
      <b/>
      <u/>
      <sz val="12"/>
      <color theme="1"/>
      <name val="Avenir"/>
      <family val="2"/>
    </font>
    <font>
      <u/>
      <sz val="16"/>
      <color theme="1"/>
      <name val="Avenir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1"/>
        <bgColor theme="1"/>
      </patternFill>
    </fill>
    <fill>
      <patternFill patternType="solid">
        <fgColor rgb="FFE7E6E6"/>
        <bgColor rgb="FFE7E6E6"/>
      </patternFill>
    </fill>
    <fill>
      <patternFill patternType="solid">
        <fgColor rgb="FFDEEAF6"/>
        <bgColor rgb="FFDEEAF6"/>
      </patternFill>
    </fill>
    <fill>
      <patternFill patternType="solid">
        <fgColor rgb="FFF9BCAD"/>
        <bgColor rgb="FFF9BCAD"/>
      </patternFill>
    </fill>
    <fill>
      <patternFill patternType="solid">
        <fgColor rgb="FFBAE9AE"/>
        <bgColor rgb="FFBAE9AE"/>
      </patternFill>
    </fill>
    <fill>
      <patternFill patternType="solid">
        <fgColor rgb="FFB4C6E7"/>
        <bgColor rgb="FFB4C6E7"/>
      </patternFill>
    </fill>
    <fill>
      <patternFill patternType="solid">
        <fgColor rgb="FFF2F2F2"/>
        <bgColor rgb="FFF2F2F2"/>
      </patternFill>
    </fill>
  </fills>
  <borders count="130">
    <border>
      <left/>
      <right/>
      <top/>
      <bottom/>
      <diagonal/>
    </border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theme="0"/>
      </bottom>
      <diagonal/>
    </border>
    <border>
      <left/>
      <right/>
      <top style="medium">
        <color rgb="FF000000"/>
      </top>
      <bottom style="thin">
        <color theme="0"/>
      </bottom>
      <diagonal/>
    </border>
    <border>
      <left/>
      <right style="medium">
        <color rgb="FF000000"/>
      </right>
      <top style="medium">
        <color rgb="FF000000"/>
      </top>
      <bottom style="thin">
        <color theme="0"/>
      </bottom>
      <diagonal/>
    </border>
    <border>
      <left/>
      <right/>
      <top/>
      <bottom/>
      <diagonal/>
    </border>
    <border>
      <left/>
      <right style="thick">
        <color theme="1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theme="1"/>
      </bottom>
      <diagonal/>
    </border>
    <border>
      <left/>
      <right/>
      <top style="medium">
        <color rgb="FF000000"/>
      </top>
      <bottom style="medium">
        <color theme="1"/>
      </bottom>
      <diagonal/>
    </border>
    <border>
      <left/>
      <right style="medium">
        <color rgb="FF000000"/>
      </right>
      <top style="medium">
        <color rgb="FF000000"/>
      </top>
      <bottom style="medium">
        <color theme="1"/>
      </bottom>
      <diagonal/>
    </border>
    <border>
      <left/>
      <right/>
      <top/>
      <bottom/>
      <diagonal/>
    </border>
    <border>
      <left style="thin">
        <color theme="1"/>
      </left>
      <right/>
      <top/>
      <bottom/>
      <diagonal/>
    </border>
    <border>
      <left style="medium">
        <color rgb="FF000000"/>
      </left>
      <right/>
      <top style="thin">
        <color theme="0"/>
      </top>
      <bottom style="medium">
        <color theme="1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/>
      <right style="thin">
        <color theme="0"/>
      </right>
      <top style="thin">
        <color theme="0"/>
      </top>
      <bottom style="medium">
        <color theme="1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thin">
        <color theme="0"/>
      </right>
      <top/>
      <bottom style="medium">
        <color theme="1"/>
      </bottom>
      <diagonal/>
    </border>
    <border>
      <left/>
      <right style="medium">
        <color rgb="FF000000"/>
      </right>
      <top/>
      <bottom style="medium">
        <color theme="1"/>
      </bottom>
      <diagonal/>
    </border>
    <border>
      <left style="medium">
        <color rgb="FF000000"/>
      </left>
      <right/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 style="medium">
        <color theme="1"/>
      </right>
      <top style="medium">
        <color theme="1"/>
      </top>
      <bottom style="thin">
        <color theme="1"/>
      </bottom>
      <diagonal/>
    </border>
    <border>
      <left/>
      <right style="medium">
        <color rgb="FF000000"/>
      </right>
      <top style="medium">
        <color theme="1"/>
      </top>
      <bottom style="thin">
        <color theme="1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theme="1"/>
      </right>
      <top/>
      <bottom/>
      <diagonal/>
    </border>
    <border>
      <left/>
      <right style="medium">
        <color rgb="FF000000"/>
      </right>
      <top style="thin">
        <color theme="1"/>
      </top>
      <bottom/>
      <diagonal/>
    </border>
    <border>
      <left style="medium">
        <color rgb="FF000000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rgb="FF000000"/>
      </right>
      <top style="thin">
        <color theme="1"/>
      </top>
      <bottom style="thin">
        <color theme="1"/>
      </bottom>
      <diagonal/>
    </border>
    <border>
      <left style="medium">
        <color rgb="FF000000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theme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theme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medium">
        <color theme="1"/>
      </right>
      <top style="thin">
        <color theme="1"/>
      </top>
      <bottom/>
      <diagonal/>
    </border>
    <border>
      <left/>
      <right style="medium">
        <color rgb="FF000000"/>
      </right>
      <top style="thin">
        <color theme="1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theme="1"/>
      </bottom>
      <diagonal/>
    </border>
    <border>
      <left/>
      <right/>
      <top style="medium">
        <color rgb="FF000000"/>
      </top>
      <bottom style="thin">
        <color theme="1"/>
      </bottom>
      <diagonal/>
    </border>
    <border>
      <left/>
      <right style="thin">
        <color rgb="FF000000"/>
      </right>
      <top style="medium">
        <color rgb="FF000000"/>
      </top>
      <bottom style="thin">
        <color theme="1"/>
      </bottom>
      <diagonal/>
    </border>
    <border>
      <left/>
      <right style="medium">
        <color rgb="FF000000"/>
      </right>
      <top style="medium">
        <color rgb="FF000000"/>
      </top>
      <bottom style="thin">
        <color theme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theme="1"/>
      </top>
      <bottom style="medium">
        <color rgb="FF000000"/>
      </bottom>
      <diagonal/>
    </border>
    <border>
      <left/>
      <right style="medium">
        <color rgb="FF000000"/>
      </right>
      <top style="thin">
        <color theme="1"/>
      </top>
      <bottom style="medium">
        <color rgb="FF000000"/>
      </bottom>
      <diagonal/>
    </border>
    <border>
      <left/>
      <right/>
      <top/>
      <bottom/>
      <diagonal/>
    </border>
    <border>
      <left/>
      <right style="thick">
        <color theme="1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/>
      <top style="thin">
        <color theme="1"/>
      </top>
      <bottom style="thin">
        <color rgb="FF000000"/>
      </bottom>
      <diagonal/>
    </border>
    <border>
      <left style="medium">
        <color rgb="FF000000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rgb="FF000000"/>
      </right>
      <top/>
      <bottom style="medium">
        <color theme="1"/>
      </bottom>
      <diagonal/>
    </border>
    <border>
      <left style="medium">
        <color rgb="FF000000"/>
      </left>
      <right/>
      <top style="thin">
        <color theme="1"/>
      </top>
      <bottom style="thin">
        <color rgb="FF000000"/>
      </bottom>
      <diagonal/>
    </border>
    <border>
      <left/>
      <right style="medium">
        <color rgb="FF000000"/>
      </right>
      <top style="medium">
        <color theme="1"/>
      </top>
      <bottom/>
      <diagonal/>
    </border>
    <border>
      <left style="medium">
        <color rgb="FF000000"/>
      </left>
      <right style="medium">
        <color theme="1"/>
      </right>
      <top/>
      <bottom style="medium">
        <color rgb="FF000000"/>
      </bottom>
      <diagonal/>
    </border>
    <border>
      <left style="medium">
        <color theme="1"/>
      </left>
      <right style="medium">
        <color theme="1"/>
      </right>
      <top/>
      <bottom style="medium">
        <color rgb="FF000000"/>
      </bottom>
      <diagonal/>
    </border>
    <border>
      <left style="medium">
        <color theme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thin">
        <color theme="1"/>
      </bottom>
      <diagonal/>
    </border>
    <border>
      <left style="medium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medium">
        <color theme="1"/>
      </right>
      <top style="thin">
        <color rgb="FF000000"/>
      </top>
      <bottom style="double">
        <color rgb="FF000000"/>
      </bottom>
      <diagonal/>
    </border>
    <border>
      <left/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rgb="FF000000"/>
      </right>
      <top/>
      <bottom style="medium">
        <color theme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rgb="FF000000"/>
      </right>
      <top style="medium">
        <color theme="1"/>
      </top>
      <bottom style="medium">
        <color theme="1"/>
      </bottom>
      <diagonal/>
    </border>
    <border>
      <left/>
      <right style="thick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theme="1"/>
      </right>
      <top/>
      <bottom style="medium">
        <color rgb="FF000000"/>
      </bottom>
      <diagonal/>
    </border>
    <border>
      <left style="medium">
        <color theme="1"/>
      </left>
      <right style="medium">
        <color rgb="FF000000"/>
      </right>
      <top style="medium">
        <color theme="1"/>
      </top>
      <bottom style="medium">
        <color rgb="FF000000"/>
      </bottom>
      <diagonal/>
    </border>
    <border>
      <left/>
      <right/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theme="1"/>
      </bottom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24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vertical="center"/>
    </xf>
    <xf numFmtId="0" fontId="1" fillId="2" borderId="5" xfId="0" applyFont="1" applyFill="1" applyBorder="1"/>
    <xf numFmtId="0" fontId="5" fillId="0" borderId="0" xfId="0" applyFont="1"/>
    <xf numFmtId="0" fontId="6" fillId="2" borderId="1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5" fillId="2" borderId="11" xfId="0" applyFont="1" applyFill="1" applyBorder="1"/>
    <xf numFmtId="0" fontId="5" fillId="2" borderId="12" xfId="0" applyFont="1" applyFill="1" applyBorder="1"/>
    <xf numFmtId="0" fontId="1" fillId="2" borderId="16" xfId="0" applyFont="1" applyFill="1" applyBorder="1"/>
    <xf numFmtId="0" fontId="10" fillId="2" borderId="1" xfId="0" applyFont="1" applyFill="1" applyBorder="1"/>
    <xf numFmtId="0" fontId="12" fillId="3" borderId="21" xfId="0" applyFont="1" applyFill="1" applyBorder="1" applyAlignment="1">
      <alignment horizontal="center"/>
    </xf>
    <xf numFmtId="0" fontId="1" fillId="2" borderId="11" xfId="0" applyFont="1" applyFill="1" applyBorder="1"/>
    <xf numFmtId="0" fontId="12" fillId="3" borderId="25" xfId="0" applyFont="1" applyFill="1" applyBorder="1" applyAlignment="1">
      <alignment horizontal="center"/>
    </xf>
    <xf numFmtId="0" fontId="1" fillId="2" borderId="12" xfId="0" applyFont="1" applyFill="1" applyBorder="1"/>
    <xf numFmtId="0" fontId="2" fillId="2" borderId="26" xfId="0" applyFont="1" applyFill="1" applyBorder="1" applyAlignment="1">
      <alignment vertical="center"/>
    </xf>
    <xf numFmtId="0" fontId="2" fillId="2" borderId="27" xfId="0" applyFont="1" applyFill="1" applyBorder="1" applyAlignment="1">
      <alignment horizontal="center" vertical="center"/>
    </xf>
    <xf numFmtId="164" fontId="2" fillId="5" borderId="28" xfId="0" applyNumberFormat="1" applyFont="1" applyFill="1" applyBorder="1" applyAlignment="1">
      <alignment horizontal="right" vertical="center"/>
    </xf>
    <xf numFmtId="164" fontId="13" fillId="2" borderId="29" xfId="0" applyNumberFormat="1" applyFont="1" applyFill="1" applyBorder="1" applyAlignment="1">
      <alignment horizontal="right" vertical="center"/>
    </xf>
    <xf numFmtId="0" fontId="14" fillId="2" borderId="1" xfId="0" applyFont="1" applyFill="1" applyBorder="1"/>
    <xf numFmtId="0" fontId="2" fillId="2" borderId="26" xfId="0" applyFont="1" applyFill="1" applyBorder="1"/>
    <xf numFmtId="0" fontId="2" fillId="2" borderId="27" xfId="0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right"/>
    </xf>
    <xf numFmtId="164" fontId="13" fillId="2" borderId="29" xfId="0" applyNumberFormat="1" applyFont="1" applyFill="1" applyBorder="1" applyAlignment="1">
      <alignment horizontal="right"/>
    </xf>
    <xf numFmtId="0" fontId="6" fillId="2" borderId="11" xfId="0" applyFont="1" applyFill="1" applyBorder="1"/>
    <xf numFmtId="0" fontId="2" fillId="2" borderId="3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164" fontId="2" fillId="5" borderId="31" xfId="0" applyNumberFormat="1" applyFont="1" applyFill="1" applyBorder="1" applyAlignment="1">
      <alignment horizontal="right" vertical="center"/>
    </xf>
    <xf numFmtId="164" fontId="13" fillId="2" borderId="32" xfId="0" applyNumberFormat="1" applyFont="1" applyFill="1" applyBorder="1" applyAlignment="1">
      <alignment horizontal="right" vertical="center"/>
    </xf>
    <xf numFmtId="0" fontId="2" fillId="2" borderId="33" xfId="0" applyFont="1" applyFill="1" applyBorder="1"/>
    <xf numFmtId="0" fontId="2" fillId="2" borderId="34" xfId="0" applyFont="1" applyFill="1" applyBorder="1" applyAlignment="1">
      <alignment horizontal="center"/>
    </xf>
    <xf numFmtId="0" fontId="2" fillId="5" borderId="35" xfId="0" applyFont="1" applyFill="1" applyBorder="1" applyAlignment="1">
      <alignment horizontal="right"/>
    </xf>
    <xf numFmtId="0" fontId="13" fillId="2" borderId="36" xfId="0" applyFont="1" applyFill="1" applyBorder="1" applyAlignment="1">
      <alignment horizontal="right"/>
    </xf>
    <xf numFmtId="0" fontId="2" fillId="2" borderId="33" xfId="0" applyFont="1" applyFill="1" applyBorder="1" applyAlignment="1">
      <alignment vertical="center"/>
    </xf>
    <xf numFmtId="0" fontId="2" fillId="2" borderId="34" xfId="0" applyFont="1" applyFill="1" applyBorder="1" applyAlignment="1">
      <alignment horizontal="center" vertical="center"/>
    </xf>
    <xf numFmtId="164" fontId="2" fillId="5" borderId="35" xfId="0" applyNumberFormat="1" applyFont="1" applyFill="1" applyBorder="1" applyAlignment="1">
      <alignment horizontal="right" vertical="center"/>
    </xf>
    <xf numFmtId="164" fontId="13" fillId="2" borderId="36" xfId="0" applyNumberFormat="1" applyFont="1" applyFill="1" applyBorder="1" applyAlignment="1">
      <alignment horizontal="right" vertical="center"/>
    </xf>
    <xf numFmtId="0" fontId="2" fillId="6" borderId="37" xfId="0" applyFont="1" applyFill="1" applyBorder="1" applyAlignment="1">
      <alignment horizontal="left" vertical="center"/>
    </xf>
    <xf numFmtId="0" fontId="2" fillId="6" borderId="38" xfId="0" applyFont="1" applyFill="1" applyBorder="1" applyAlignment="1">
      <alignment horizontal="center" vertical="center"/>
    </xf>
    <xf numFmtId="164" fontId="2" fillId="6" borderId="38" xfId="0" applyNumberFormat="1" applyFont="1" applyFill="1" applyBorder="1" applyAlignment="1">
      <alignment horizontal="right" vertical="center"/>
    </xf>
    <xf numFmtId="164" fontId="13" fillId="6" borderId="39" xfId="0" applyNumberFormat="1" applyFont="1" applyFill="1" applyBorder="1" applyAlignment="1">
      <alignment horizontal="right" vertical="center"/>
    </xf>
    <xf numFmtId="165" fontId="2" fillId="5" borderId="34" xfId="0" applyNumberFormat="1" applyFont="1" applyFill="1" applyBorder="1" applyAlignment="1">
      <alignment horizontal="center"/>
    </xf>
    <xf numFmtId="164" fontId="2" fillId="2" borderId="35" xfId="0" applyNumberFormat="1" applyFont="1" applyFill="1" applyBorder="1" applyAlignment="1">
      <alignment horizontal="right"/>
    </xf>
    <xf numFmtId="164" fontId="13" fillId="2" borderId="36" xfId="0" applyNumberFormat="1" applyFont="1" applyFill="1" applyBorder="1" applyAlignment="1">
      <alignment horizontal="right"/>
    </xf>
    <xf numFmtId="9" fontId="2" fillId="5" borderId="43" xfId="0" applyNumberFormat="1" applyFont="1" applyFill="1" applyBorder="1" applyAlignment="1">
      <alignment horizontal="center" vertical="center"/>
    </xf>
    <xf numFmtId="164" fontId="2" fillId="2" borderId="35" xfId="0" applyNumberFormat="1" applyFont="1" applyFill="1" applyBorder="1" applyAlignment="1">
      <alignment horizontal="right" vertical="center"/>
    </xf>
    <xf numFmtId="0" fontId="2" fillId="7" borderId="44" xfId="0" applyFont="1" applyFill="1" applyBorder="1" applyAlignment="1">
      <alignment horizontal="left" vertical="center"/>
    </xf>
    <xf numFmtId="0" fontId="2" fillId="7" borderId="45" xfId="0" applyFont="1" applyFill="1" applyBorder="1" applyAlignment="1">
      <alignment horizontal="center" vertical="center"/>
    </xf>
    <xf numFmtId="164" fontId="2" fillId="7" borderId="45" xfId="0" applyNumberFormat="1" applyFont="1" applyFill="1" applyBorder="1" applyAlignment="1">
      <alignment horizontal="right" vertical="center"/>
    </xf>
    <xf numFmtId="164" fontId="13" fillId="7" borderId="46" xfId="0" applyNumberFormat="1" applyFont="1" applyFill="1" applyBorder="1" applyAlignment="1">
      <alignment horizontal="right" vertical="center"/>
    </xf>
    <xf numFmtId="0" fontId="1" fillId="2" borderId="49" xfId="0" applyFont="1" applyFill="1" applyBorder="1"/>
    <xf numFmtId="0" fontId="2" fillId="2" borderId="53" xfId="0" applyFont="1" applyFill="1" applyBorder="1"/>
    <xf numFmtId="165" fontId="2" fillId="5" borderId="54" xfId="0" applyNumberFormat="1" applyFont="1" applyFill="1" applyBorder="1" applyAlignment="1">
      <alignment horizontal="center"/>
    </xf>
    <xf numFmtId="164" fontId="2" fillId="2" borderId="55" xfId="0" applyNumberFormat="1" applyFont="1" applyFill="1" applyBorder="1" applyAlignment="1">
      <alignment horizontal="right"/>
    </xf>
    <xf numFmtId="164" fontId="13" fillId="2" borderId="56" xfId="0" applyNumberFormat="1" applyFont="1" applyFill="1" applyBorder="1" applyAlignment="1">
      <alignment horizontal="right"/>
    </xf>
    <xf numFmtId="0" fontId="2" fillId="2" borderId="53" xfId="0" applyFont="1" applyFill="1" applyBorder="1" applyAlignment="1">
      <alignment vertical="center"/>
    </xf>
    <xf numFmtId="0" fontId="2" fillId="2" borderId="54" xfId="0" applyFont="1" applyFill="1" applyBorder="1" applyAlignment="1">
      <alignment horizontal="center" vertical="center"/>
    </xf>
    <xf numFmtId="164" fontId="2" fillId="5" borderId="55" xfId="0" applyNumberFormat="1" applyFont="1" applyFill="1" applyBorder="1" applyAlignment="1">
      <alignment horizontal="right" vertical="center"/>
    </xf>
    <xf numFmtId="164" fontId="13" fillId="2" borderId="56" xfId="0" applyNumberFormat="1" applyFont="1" applyFill="1" applyBorder="1" applyAlignment="1">
      <alignment horizontal="right" vertical="center"/>
    </xf>
    <xf numFmtId="0" fontId="6" fillId="2" borderId="11" xfId="0" applyFont="1" applyFill="1" applyBorder="1" applyAlignment="1">
      <alignment vertical="center"/>
    </xf>
    <xf numFmtId="0" fontId="2" fillId="2" borderId="61" xfId="0" applyFont="1" applyFill="1" applyBorder="1" applyAlignment="1">
      <alignment vertical="center"/>
    </xf>
    <xf numFmtId="0" fontId="2" fillId="2" borderId="62" xfId="0" applyFont="1" applyFill="1" applyBorder="1" applyAlignment="1">
      <alignment horizontal="center" vertical="center"/>
    </xf>
    <xf numFmtId="165" fontId="2" fillId="5" borderId="63" xfId="0" applyNumberFormat="1" applyFont="1" applyFill="1" applyBorder="1" applyAlignment="1">
      <alignment horizontal="right"/>
    </xf>
    <xf numFmtId="164" fontId="13" fillId="2" borderId="64" xfId="0" applyNumberFormat="1" applyFont="1" applyFill="1" applyBorder="1" applyAlignment="1">
      <alignment horizontal="right" vertical="center"/>
    </xf>
    <xf numFmtId="0" fontId="2" fillId="2" borderId="44" xfId="0" applyFont="1" applyFill="1" applyBorder="1" applyAlignment="1">
      <alignment vertical="center"/>
    </xf>
    <xf numFmtId="0" fontId="2" fillId="2" borderId="45" xfId="0" applyFont="1" applyFill="1" applyBorder="1" applyAlignment="1">
      <alignment horizontal="center" vertical="center"/>
    </xf>
    <xf numFmtId="164" fontId="2" fillId="5" borderId="69" xfId="0" applyNumberFormat="1" applyFont="1" applyFill="1" applyBorder="1" applyAlignment="1">
      <alignment horizontal="right" vertical="center"/>
    </xf>
    <xf numFmtId="164" fontId="13" fillId="2" borderId="70" xfId="0" applyNumberFormat="1" applyFont="1" applyFill="1" applyBorder="1" applyAlignment="1">
      <alignment horizontal="right" vertical="center"/>
    </xf>
    <xf numFmtId="0" fontId="1" fillId="2" borderId="71" xfId="0" applyFont="1" applyFill="1" applyBorder="1"/>
    <xf numFmtId="0" fontId="1" fillId="2" borderId="72" xfId="0" applyFont="1" applyFill="1" applyBorder="1"/>
    <xf numFmtId="0" fontId="10" fillId="2" borderId="1" xfId="0" applyFont="1" applyFill="1" applyBorder="1" applyAlignment="1">
      <alignment vertical="center"/>
    </xf>
    <xf numFmtId="0" fontId="2" fillId="5" borderId="73" xfId="0" applyFont="1" applyFill="1" applyBorder="1" applyAlignment="1">
      <alignment horizontal="center" vertical="center"/>
    </xf>
    <xf numFmtId="164" fontId="2" fillId="2" borderId="35" xfId="0" applyNumberFormat="1" applyFont="1" applyFill="1" applyBorder="1" applyAlignment="1">
      <alignment horizontal="center" vertical="center"/>
    </xf>
    <xf numFmtId="0" fontId="2" fillId="2" borderId="74" xfId="0" applyFont="1" applyFill="1" applyBorder="1" applyAlignment="1">
      <alignment vertical="center"/>
    </xf>
    <xf numFmtId="0" fontId="2" fillId="5" borderId="75" xfId="0" applyFont="1" applyFill="1" applyBorder="1" applyAlignment="1">
      <alignment horizontal="center" vertical="center"/>
    </xf>
    <xf numFmtId="164" fontId="13" fillId="6" borderId="78" xfId="0" applyNumberFormat="1" applyFont="1" applyFill="1" applyBorder="1" applyAlignment="1">
      <alignment horizontal="center" vertical="center"/>
    </xf>
    <xf numFmtId="0" fontId="2" fillId="2" borderId="79" xfId="0" applyFont="1" applyFill="1" applyBorder="1" applyAlignment="1">
      <alignment vertical="center"/>
    </xf>
    <xf numFmtId="9" fontId="2" fillId="5" borderId="73" xfId="0" applyNumberFormat="1" applyFont="1" applyFill="1" applyBorder="1" applyAlignment="1">
      <alignment horizontal="center" vertical="center"/>
    </xf>
    <xf numFmtId="164" fontId="13" fillId="2" borderId="80" xfId="0" applyNumberFormat="1" applyFont="1" applyFill="1" applyBorder="1" applyAlignment="1">
      <alignment horizontal="right" vertical="center"/>
    </xf>
    <xf numFmtId="164" fontId="13" fillId="6" borderId="83" xfId="0" applyNumberFormat="1" applyFont="1" applyFill="1" applyBorder="1" applyAlignment="1">
      <alignment horizontal="center" vertical="center"/>
    </xf>
    <xf numFmtId="0" fontId="2" fillId="2" borderId="84" xfId="0" applyFont="1" applyFill="1" applyBorder="1" applyAlignment="1">
      <alignment vertical="center"/>
    </xf>
    <xf numFmtId="165" fontId="2" fillId="5" borderId="73" xfId="0" applyNumberFormat="1" applyFont="1" applyFill="1" applyBorder="1" applyAlignment="1">
      <alignment horizontal="center" vertical="center"/>
    </xf>
    <xf numFmtId="0" fontId="2" fillId="2" borderId="85" xfId="0" applyFont="1" applyFill="1" applyBorder="1" applyAlignment="1">
      <alignment vertical="center"/>
    </xf>
    <xf numFmtId="0" fontId="2" fillId="2" borderId="86" xfId="0" applyFont="1" applyFill="1" applyBorder="1" applyAlignment="1">
      <alignment horizontal="center" vertical="center"/>
    </xf>
    <xf numFmtId="164" fontId="2" fillId="5" borderId="87" xfId="0" applyNumberFormat="1" applyFont="1" applyFill="1" applyBorder="1" applyAlignment="1">
      <alignment horizontal="right" vertical="center"/>
    </xf>
    <xf numFmtId="164" fontId="13" fillId="2" borderId="88" xfId="0" applyNumberFormat="1" applyFont="1" applyFill="1" applyBorder="1" applyAlignment="1">
      <alignment horizontal="right" vertical="center"/>
    </xf>
    <xf numFmtId="165" fontId="2" fillId="5" borderId="89" xfId="0" applyNumberFormat="1" applyFont="1" applyFill="1" applyBorder="1" applyAlignment="1">
      <alignment horizontal="center" vertical="center"/>
    </xf>
    <xf numFmtId="164" fontId="2" fillId="2" borderId="55" xfId="0" applyNumberFormat="1" applyFont="1" applyFill="1" applyBorder="1" applyAlignment="1">
      <alignment horizontal="right" vertical="center"/>
    </xf>
    <xf numFmtId="0" fontId="2" fillId="2" borderId="90" xfId="0" applyFont="1" applyFill="1" applyBorder="1" applyAlignment="1">
      <alignment vertical="center"/>
    </xf>
    <xf numFmtId="0" fontId="2" fillId="2" borderId="91" xfId="0" applyFont="1" applyFill="1" applyBorder="1" applyAlignment="1">
      <alignment vertical="center"/>
    </xf>
    <xf numFmtId="164" fontId="2" fillId="2" borderId="92" xfId="0" applyNumberFormat="1" applyFont="1" applyFill="1" applyBorder="1"/>
    <xf numFmtId="164" fontId="13" fillId="2" borderId="92" xfId="0" applyNumberFormat="1" applyFont="1" applyFill="1" applyBorder="1" applyAlignment="1">
      <alignment vertical="center"/>
    </xf>
    <xf numFmtId="0" fontId="1" fillId="2" borderId="93" xfId="0" applyFont="1" applyFill="1" applyBorder="1"/>
    <xf numFmtId="0" fontId="2" fillId="2" borderId="45" xfId="0" applyFont="1" applyFill="1" applyBorder="1" applyAlignment="1">
      <alignment vertical="center"/>
    </xf>
    <xf numFmtId="164" fontId="2" fillId="2" borderId="96" xfId="0" applyNumberFormat="1" applyFont="1" applyFill="1" applyBorder="1"/>
    <xf numFmtId="164" fontId="13" fillId="2" borderId="96" xfId="0" applyNumberFormat="1" applyFont="1" applyFill="1" applyBorder="1" applyAlignment="1">
      <alignment vertical="center"/>
    </xf>
    <xf numFmtId="164" fontId="13" fillId="8" borderId="103" xfId="0" applyNumberFormat="1" applyFont="1" applyFill="1" applyBorder="1" applyAlignment="1">
      <alignment horizontal="center" vertical="center"/>
    </xf>
    <xf numFmtId="0" fontId="2" fillId="0" borderId="0" xfId="0" applyFont="1"/>
    <xf numFmtId="0" fontId="10" fillId="2" borderId="1" xfId="0" applyFont="1" applyFill="1" applyBorder="1" applyAlignment="1">
      <alignment vertical="top" wrapText="1"/>
    </xf>
    <xf numFmtId="164" fontId="13" fillId="8" borderId="96" xfId="0" applyNumberFormat="1" applyFont="1" applyFill="1" applyBorder="1" applyAlignment="1">
      <alignment horizontal="center" vertical="center"/>
    </xf>
    <xf numFmtId="0" fontId="1" fillId="2" borderId="104" xfId="0" applyFont="1" applyFill="1" applyBorder="1"/>
    <xf numFmtId="164" fontId="1" fillId="2" borderId="71" xfId="0" applyNumberFormat="1" applyFont="1" applyFill="1" applyBorder="1"/>
    <xf numFmtId="0" fontId="1" fillId="2" borderId="105" xfId="0" applyFont="1" applyFill="1" applyBorder="1"/>
    <xf numFmtId="164" fontId="22" fillId="2" borderId="103" xfId="0" applyNumberFormat="1" applyFont="1" applyFill="1" applyBorder="1" applyAlignment="1">
      <alignment horizontal="center" vertical="center"/>
    </xf>
    <xf numFmtId="164" fontId="13" fillId="7" borderId="103" xfId="0" applyNumberFormat="1" applyFont="1" applyFill="1" applyBorder="1" applyAlignment="1">
      <alignment horizontal="center" vertical="center"/>
    </xf>
    <xf numFmtId="164" fontId="22" fillId="2" borderId="114" xfId="0" applyNumberFormat="1" applyFont="1" applyFill="1" applyBorder="1" applyAlignment="1">
      <alignment horizontal="center" vertical="center"/>
    </xf>
    <xf numFmtId="164" fontId="13" fillId="7" borderId="96" xfId="0" applyNumberFormat="1" applyFont="1" applyFill="1" applyBorder="1" applyAlignment="1">
      <alignment horizontal="center" vertical="center"/>
    </xf>
    <xf numFmtId="0" fontId="1" fillId="2" borderId="115" xfId="0" applyFont="1" applyFill="1" applyBorder="1"/>
    <xf numFmtId="0" fontId="1" fillId="2" borderId="116" xfId="0" applyFont="1" applyFill="1" applyBorder="1"/>
    <xf numFmtId="0" fontId="1" fillId="2" borderId="117" xfId="0" applyFont="1" applyFill="1" applyBorder="1"/>
    <xf numFmtId="0" fontId="20" fillId="2" borderId="118" xfId="0" applyFont="1" applyFill="1" applyBorder="1" applyAlignment="1">
      <alignment horizontal="center" vertical="center"/>
    </xf>
    <xf numFmtId="0" fontId="20" fillId="4" borderId="118" xfId="0" applyFont="1" applyFill="1" applyBorder="1" applyAlignment="1">
      <alignment horizontal="center" vertical="center"/>
    </xf>
    <xf numFmtId="0" fontId="20" fillId="9" borderId="39" xfId="0" applyFont="1" applyFill="1" applyBorder="1" applyAlignment="1">
      <alignment horizontal="center" vertical="center"/>
    </xf>
    <xf numFmtId="0" fontId="20" fillId="6" borderId="119" xfId="0" applyFont="1" applyFill="1" applyBorder="1" applyAlignment="1">
      <alignment horizontal="center" vertical="center"/>
    </xf>
    <xf numFmtId="0" fontId="20" fillId="7" borderId="12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right"/>
    </xf>
    <xf numFmtId="0" fontId="1" fillId="2" borderId="71" xfId="0" applyFont="1" applyFill="1" applyBorder="1" applyAlignment="1">
      <alignment horizontal="center"/>
    </xf>
    <xf numFmtId="9" fontId="1" fillId="2" borderId="121" xfId="0" applyNumberFormat="1" applyFont="1" applyFill="1" applyBorder="1" applyAlignment="1">
      <alignment horizontal="center"/>
    </xf>
    <xf numFmtId="166" fontId="1" fillId="4" borderId="121" xfId="0" applyNumberFormat="1" applyFont="1" applyFill="1" applyBorder="1"/>
    <xf numFmtId="164" fontId="20" fillId="9" borderId="121" xfId="0" applyNumberFormat="1" applyFont="1" applyFill="1" applyBorder="1" applyAlignment="1">
      <alignment horizontal="center"/>
    </xf>
    <xf numFmtId="165" fontId="1" fillId="2" borderId="121" xfId="0" applyNumberFormat="1" applyFont="1" applyFill="1" applyBorder="1"/>
    <xf numFmtId="0" fontId="10" fillId="2" borderId="1" xfId="0" applyFont="1" applyFill="1" applyBorder="1" applyAlignment="1">
      <alignment wrapText="1"/>
    </xf>
    <xf numFmtId="0" fontId="15" fillId="2" borderId="1" xfId="0" applyFont="1" applyFill="1" applyBorder="1" applyAlignment="1">
      <alignment wrapText="1"/>
    </xf>
    <xf numFmtId="0" fontId="25" fillId="2" borderId="1" xfId="0" applyFont="1" applyFill="1" applyBorder="1" applyAlignment="1">
      <alignment vertical="center"/>
    </xf>
    <xf numFmtId="0" fontId="2" fillId="2" borderId="126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vertical="center"/>
    </xf>
    <xf numFmtId="165" fontId="2" fillId="6" borderId="39" xfId="0" applyNumberFormat="1" applyFont="1" applyFill="1" applyBorder="1" applyAlignment="1">
      <alignment horizontal="center" vertical="center"/>
    </xf>
    <xf numFmtId="0" fontId="2" fillId="6" borderId="127" xfId="0" applyFont="1" applyFill="1" applyBorder="1" applyAlignment="1">
      <alignment horizontal="center" vertical="center"/>
    </xf>
    <xf numFmtId="164" fontId="2" fillId="6" borderId="46" xfId="0" applyNumberFormat="1" applyFont="1" applyFill="1" applyBorder="1" applyAlignment="1">
      <alignment horizontal="center"/>
    </xf>
    <xf numFmtId="0" fontId="2" fillId="6" borderId="39" xfId="0" applyFont="1" applyFill="1" applyBorder="1" applyAlignment="1">
      <alignment horizontal="center"/>
    </xf>
    <xf numFmtId="6" fontId="2" fillId="5" borderId="39" xfId="0" applyNumberFormat="1" applyFont="1" applyFill="1" applyBorder="1" applyAlignment="1">
      <alignment horizontal="center" vertical="center"/>
    </xf>
    <xf numFmtId="6" fontId="2" fillId="2" borderId="39" xfId="0" applyNumberFormat="1" applyFont="1" applyFill="1" applyBorder="1" applyAlignment="1">
      <alignment horizontal="center" vertical="center"/>
    </xf>
    <xf numFmtId="165" fontId="2" fillId="7" borderId="39" xfId="0" applyNumberFormat="1" applyFont="1" applyFill="1" applyBorder="1" applyAlignment="1">
      <alignment horizontal="center" vertical="center"/>
    </xf>
    <xf numFmtId="0" fontId="2" fillId="7" borderId="96" xfId="0" applyFont="1" applyFill="1" applyBorder="1" applyAlignment="1">
      <alignment horizontal="center" vertical="center"/>
    </xf>
    <xf numFmtId="164" fontId="2" fillId="7" borderId="39" xfId="0" applyNumberFormat="1" applyFont="1" applyFill="1" applyBorder="1" applyAlignment="1">
      <alignment horizontal="center"/>
    </xf>
    <xf numFmtId="0" fontId="2" fillId="7" borderId="9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0" fillId="8" borderId="122" xfId="0" applyNumberFormat="1" applyFont="1" applyFill="1" applyBorder="1" applyAlignment="1">
      <alignment horizontal="center"/>
    </xf>
    <xf numFmtId="0" fontId="4" fillId="0" borderId="123" xfId="0" applyFont="1" applyBorder="1"/>
    <xf numFmtId="0" fontId="10" fillId="2" borderId="40" xfId="0" applyFont="1" applyFill="1" applyBorder="1" applyAlignment="1">
      <alignment horizontal="left" wrapText="1"/>
    </xf>
    <xf numFmtId="0" fontId="4" fillId="0" borderId="41" xfId="0" applyFont="1" applyBorder="1"/>
    <xf numFmtId="0" fontId="4" fillId="0" borderId="42" xfId="0" applyFont="1" applyBorder="1"/>
    <xf numFmtId="0" fontId="4" fillId="0" borderId="50" xfId="0" applyFont="1" applyBorder="1"/>
    <xf numFmtId="0" fontId="4" fillId="0" borderId="51" xfId="0" applyFont="1" applyBorder="1"/>
    <xf numFmtId="0" fontId="4" fillId="0" borderId="52" xfId="0" applyFont="1" applyBorder="1"/>
    <xf numFmtId="0" fontId="3" fillId="0" borderId="2" xfId="0" applyFont="1" applyBorder="1" applyAlignment="1">
      <alignment horizontal="center" vertical="center"/>
    </xf>
    <xf numFmtId="0" fontId="4" fillId="0" borderId="3" xfId="0" applyFont="1" applyBorder="1"/>
    <xf numFmtId="0" fontId="4" fillId="0" borderId="4" xfId="0" applyFont="1" applyBorder="1"/>
    <xf numFmtId="0" fontId="7" fillId="3" borderId="8" xfId="0" applyFont="1" applyFill="1" applyBorder="1" applyAlignment="1">
      <alignment horizontal="center" vertical="center"/>
    </xf>
    <xf numFmtId="0" fontId="4" fillId="0" borderId="9" xfId="0" applyFont="1" applyBorder="1"/>
    <xf numFmtId="0" fontId="4" fillId="0" borderId="10" xfId="0" applyFont="1" applyBorder="1"/>
    <xf numFmtId="0" fontId="8" fillId="4" borderId="13" xfId="0" applyFont="1" applyFill="1" applyBorder="1" applyAlignment="1">
      <alignment horizontal="center" vertical="center"/>
    </xf>
    <xf numFmtId="0" fontId="4" fillId="0" borderId="14" xfId="0" applyFont="1" applyBorder="1"/>
    <xf numFmtId="0" fontId="4" fillId="0" borderId="15" xfId="0" applyFont="1" applyBorder="1"/>
    <xf numFmtId="0" fontId="11" fillId="3" borderId="18" xfId="0" applyFont="1" applyFill="1" applyBorder="1" applyAlignment="1">
      <alignment horizontal="center"/>
    </xf>
    <xf numFmtId="0" fontId="4" fillId="0" borderId="19" xfId="0" applyFont="1" applyBorder="1"/>
    <xf numFmtId="0" fontId="4" fillId="0" borderId="20" xfId="0" applyFont="1" applyBorder="1"/>
    <xf numFmtId="0" fontId="11" fillId="3" borderId="22" xfId="0" applyFont="1" applyFill="1" applyBorder="1" applyAlignment="1">
      <alignment horizontal="center"/>
    </xf>
    <xf numFmtId="0" fontId="4" fillId="0" borderId="23" xfId="0" applyFont="1" applyBorder="1"/>
    <xf numFmtId="0" fontId="4" fillId="0" borderId="24" xfId="0" applyFont="1" applyBorder="1"/>
    <xf numFmtId="164" fontId="15" fillId="2" borderId="59" xfId="0" applyNumberFormat="1" applyFont="1" applyFill="1" applyBorder="1" applyAlignment="1">
      <alignment horizontal="right" vertical="center"/>
    </xf>
    <xf numFmtId="0" fontId="4" fillId="0" borderId="67" xfId="0" applyFont="1" applyBorder="1"/>
    <xf numFmtId="164" fontId="13" fillId="2" borderId="60" xfId="0" applyNumberFormat="1" applyFont="1" applyFill="1" applyBorder="1" applyAlignment="1">
      <alignment horizontal="right" vertical="center"/>
    </xf>
    <xf numFmtId="0" fontId="4" fillId="0" borderId="68" xfId="0" applyFont="1" applyBorder="1"/>
    <xf numFmtId="0" fontId="20" fillId="0" borderId="57" xfId="0" applyFont="1" applyBorder="1" applyAlignment="1">
      <alignment horizontal="center" vertical="center"/>
    </xf>
    <xf numFmtId="0" fontId="4" fillId="0" borderId="94" xfId="0" applyFont="1" applyBorder="1"/>
    <xf numFmtId="0" fontId="4" fillId="0" borderId="95" xfId="0" applyFont="1" applyBorder="1"/>
    <xf numFmtId="0" fontId="4" fillId="0" borderId="106" xfId="0" applyFont="1" applyBorder="1"/>
    <xf numFmtId="0" fontId="0" fillId="0" borderId="0" xfId="0"/>
    <xf numFmtId="0" fontId="4" fillId="0" borderId="107" xfId="0" applyFont="1" applyBorder="1"/>
    <xf numFmtId="0" fontId="4" fillId="0" borderId="65" xfId="0" applyFont="1" applyBorder="1"/>
    <xf numFmtId="0" fontId="4" fillId="0" borderId="111" xfId="0" applyFont="1" applyBorder="1"/>
    <xf numFmtId="0" fontId="4" fillId="0" borderId="112" xfId="0" applyFont="1" applyBorder="1"/>
    <xf numFmtId="0" fontId="15" fillId="2" borderId="100" xfId="0" applyFont="1" applyFill="1" applyBorder="1" applyAlignment="1">
      <alignment horizontal="left" vertical="center"/>
    </xf>
    <xf numFmtId="0" fontId="4" fillId="0" borderId="66" xfId="0" applyFont="1" applyBorder="1"/>
    <xf numFmtId="0" fontId="8" fillId="8" borderId="57" xfId="0" applyFont="1" applyFill="1" applyBorder="1" applyAlignment="1">
      <alignment horizontal="center" vertical="center"/>
    </xf>
    <xf numFmtId="0" fontId="4" fillId="0" borderId="97" xfId="0" applyFont="1" applyBorder="1"/>
    <xf numFmtId="0" fontId="4" fillId="0" borderId="98" xfId="0" applyFont="1" applyBorder="1"/>
    <xf numFmtId="0" fontId="4" fillId="0" borderId="99" xfId="0" applyFont="1" applyBorder="1"/>
    <xf numFmtId="9" fontId="17" fillId="8" borderId="102" xfId="0" applyNumberFormat="1" applyFont="1" applyFill="1" applyBorder="1" applyAlignment="1">
      <alignment horizontal="center" vertical="center"/>
    </xf>
    <xf numFmtId="0" fontId="4" fillId="0" borderId="82" xfId="0" applyFont="1" applyBorder="1"/>
    <xf numFmtId="164" fontId="19" fillId="8" borderId="102" xfId="0" applyNumberFormat="1" applyFont="1" applyFill="1" applyBorder="1" applyAlignment="1">
      <alignment horizontal="center" vertical="center"/>
    </xf>
    <xf numFmtId="0" fontId="20" fillId="7" borderId="119" xfId="0" applyFont="1" applyFill="1" applyBorder="1" applyAlignment="1">
      <alignment horizontal="center" vertical="center"/>
    </xf>
    <xf numFmtId="0" fontId="4" fillId="0" borderId="120" xfId="0" applyFont="1" applyBorder="1"/>
    <xf numFmtId="0" fontId="9" fillId="5" borderId="17" xfId="0" applyFont="1" applyFill="1" applyBorder="1" applyAlignment="1">
      <alignment horizontal="center" vertical="center"/>
    </xf>
    <xf numFmtId="0" fontId="4" fillId="0" borderId="16" xfId="0" applyFont="1" applyBorder="1"/>
    <xf numFmtId="0" fontId="4" fillId="0" borderId="47" xfId="0" applyFont="1" applyBorder="1"/>
    <xf numFmtId="0" fontId="4" fillId="0" borderId="48" xfId="0" applyFont="1" applyBorder="1"/>
    <xf numFmtId="0" fontId="10" fillId="2" borderId="40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4" fillId="0" borderId="71" xfId="0" applyFont="1" applyBorder="1"/>
    <xf numFmtId="0" fontId="4" fillId="0" borderId="49" xfId="0" applyFont="1" applyBorder="1"/>
    <xf numFmtId="165" fontId="20" fillId="8" borderId="122" xfId="0" applyNumberFormat="1" applyFont="1" applyFill="1" applyBorder="1" applyAlignment="1">
      <alignment horizontal="center"/>
    </xf>
    <xf numFmtId="164" fontId="1" fillId="2" borderId="122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left" wrapText="1"/>
    </xf>
    <xf numFmtId="0" fontId="26" fillId="2" borderId="125" xfId="0" applyFont="1" applyFill="1" applyBorder="1" applyAlignment="1">
      <alignment horizontal="center" vertical="center"/>
    </xf>
    <xf numFmtId="0" fontId="4" fillId="0" borderId="128" xfId="0" applyFont="1" applyBorder="1"/>
    <xf numFmtId="0" fontId="4" fillId="0" borderId="129" xfId="0" applyFont="1" applyBorder="1"/>
    <xf numFmtId="0" fontId="2" fillId="2" borderId="119" xfId="0" applyFont="1" applyFill="1" applyBorder="1" applyAlignment="1">
      <alignment horizontal="center" vertical="center" wrapText="1"/>
    </xf>
    <xf numFmtId="0" fontId="4" fillId="0" borderId="124" xfId="0" applyFont="1" applyBorder="1"/>
    <xf numFmtId="0" fontId="2" fillId="2" borderId="57" xfId="0" applyFont="1" applyFill="1" applyBorder="1" applyAlignment="1">
      <alignment horizontal="center" vertical="center" wrapText="1"/>
    </xf>
    <xf numFmtId="165" fontId="2" fillId="5" borderId="119" xfId="0" applyNumberFormat="1" applyFont="1" applyFill="1" applyBorder="1" applyAlignment="1">
      <alignment horizontal="center" vertical="center"/>
    </xf>
    <xf numFmtId="0" fontId="15" fillId="2" borderId="57" xfId="0" applyFont="1" applyFill="1" applyBorder="1" applyAlignment="1">
      <alignment horizontal="left" vertical="center"/>
    </xf>
    <xf numFmtId="0" fontId="4" fillId="0" borderId="58" xfId="0" applyFont="1" applyBorder="1"/>
    <xf numFmtId="0" fontId="16" fillId="8" borderId="101" xfId="0" applyFont="1" applyFill="1" applyBorder="1" applyAlignment="1">
      <alignment horizontal="center" vertical="center"/>
    </xf>
    <xf numFmtId="0" fontId="4" fillId="0" borderId="81" xfId="0" applyFont="1" applyBorder="1"/>
    <xf numFmtId="0" fontId="16" fillId="7" borderId="101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9" fontId="17" fillId="7" borderId="102" xfId="0" applyNumberFormat="1" applyFont="1" applyFill="1" applyBorder="1" applyAlignment="1">
      <alignment horizontal="center" vertical="center"/>
    </xf>
    <xf numFmtId="164" fontId="23" fillId="7" borderId="102" xfId="0" applyNumberFormat="1" applyFont="1" applyFill="1" applyBorder="1" applyAlignment="1">
      <alignment horizontal="center" vertical="center"/>
    </xf>
    <xf numFmtId="0" fontId="24" fillId="9" borderId="2" xfId="0" applyFont="1" applyFill="1" applyBorder="1" applyAlignment="1">
      <alignment horizontal="center" vertical="center"/>
    </xf>
    <xf numFmtId="0" fontId="20" fillId="6" borderId="119" xfId="0" applyFont="1" applyFill="1" applyBorder="1" applyAlignment="1">
      <alignment horizontal="center" vertical="center"/>
    </xf>
    <xf numFmtId="0" fontId="20" fillId="8" borderId="119" xfId="0" applyFont="1" applyFill="1" applyBorder="1" applyAlignment="1">
      <alignment horizontal="center" vertical="center"/>
    </xf>
    <xf numFmtId="164" fontId="21" fillId="2" borderId="108" xfId="0" applyNumberFormat="1" applyFont="1" applyFill="1" applyBorder="1" applyAlignment="1">
      <alignment horizontal="center" vertical="center"/>
    </xf>
    <xf numFmtId="0" fontId="4" fillId="0" borderId="109" xfId="0" applyFont="1" applyBorder="1"/>
    <xf numFmtId="0" fontId="4" fillId="0" borderId="110" xfId="0" applyFont="1" applyBorder="1"/>
    <xf numFmtId="0" fontId="4" fillId="0" borderId="113" xfId="0" applyFont="1" applyBorder="1"/>
    <xf numFmtId="0" fontId="8" fillId="6" borderId="13" xfId="0" applyFont="1" applyFill="1" applyBorder="1" applyAlignment="1">
      <alignment horizontal="center" vertical="center"/>
    </xf>
    <xf numFmtId="9" fontId="17" fillId="6" borderId="77" xfId="0" applyNumberFormat="1" applyFont="1" applyFill="1" applyBorder="1" applyAlignment="1">
      <alignment horizontal="center" vertical="center"/>
    </xf>
    <xf numFmtId="164" fontId="18" fillId="6" borderId="77" xfId="0" applyNumberFormat="1" applyFont="1" applyFill="1" applyBorder="1" applyAlignment="1">
      <alignment horizontal="center" vertical="center"/>
    </xf>
    <xf numFmtId="0" fontId="16" fillId="6" borderId="76" xfId="0" applyFont="1" applyFill="1" applyBorder="1" applyAlignment="1">
      <alignment horizontal="center" vertical="center"/>
    </xf>
  </cellXfs>
  <cellStyles count="1">
    <cellStyle name="Standard" xfId="0" builtinId="0"/>
  </cellStyles>
  <dxfs count="7"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895350</xdr:colOff>
      <xdr:row>8</xdr:row>
      <xdr:rowOff>76200</xdr:rowOff>
    </xdr:from>
    <xdr:ext cx="381000" cy="2190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165025" y="3675225"/>
          <a:ext cx="361950" cy="209550"/>
        </a:xfrm>
        <a:prstGeom prst="downArrow">
          <a:avLst>
            <a:gd name="adj1" fmla="val 50000"/>
            <a:gd name="adj2" fmla="val 50000"/>
          </a:avLst>
        </a:prstGeom>
        <a:solidFill>
          <a:schemeClr val="dk1"/>
        </a:solidFill>
        <a:ln w="12700" cap="flat" cmpd="sng">
          <a:solidFill>
            <a:schemeClr val="dk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14</xdr:col>
      <xdr:colOff>971550</xdr:colOff>
      <xdr:row>31</xdr:row>
      <xdr:rowOff>28575</xdr:rowOff>
    </xdr:from>
    <xdr:ext cx="400050" cy="2095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150738" y="3675225"/>
          <a:ext cx="390525" cy="209550"/>
        </a:xfrm>
        <a:prstGeom prst="rect">
          <a:avLst/>
        </a:prstGeom>
        <a:solidFill>
          <a:srgbClr val="FFC7CE"/>
        </a:solidFill>
        <a:ln w="12700" cap="flat" cmpd="sng">
          <a:solidFill>
            <a:srgbClr val="264159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14</xdr:col>
      <xdr:colOff>971550</xdr:colOff>
      <xdr:row>34</xdr:row>
      <xdr:rowOff>66675</xdr:rowOff>
    </xdr:from>
    <xdr:ext cx="400050" cy="20002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150738" y="3679988"/>
          <a:ext cx="390525" cy="200025"/>
        </a:xfrm>
        <a:prstGeom prst="rect">
          <a:avLst/>
        </a:prstGeom>
        <a:solidFill>
          <a:srgbClr val="FEE599"/>
        </a:solidFill>
        <a:ln w="12700" cap="flat" cmpd="sng">
          <a:solidFill>
            <a:srgbClr val="264159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14</xdr:col>
      <xdr:colOff>971550</xdr:colOff>
      <xdr:row>37</xdr:row>
      <xdr:rowOff>104775</xdr:rowOff>
    </xdr:from>
    <xdr:ext cx="400050" cy="20002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150738" y="3679988"/>
          <a:ext cx="390525" cy="200025"/>
        </a:xfrm>
        <a:prstGeom prst="rect">
          <a:avLst/>
        </a:prstGeom>
        <a:solidFill>
          <a:srgbClr val="C6F0CE"/>
        </a:solidFill>
        <a:ln w="12700" cap="flat" cmpd="sng">
          <a:solidFill>
            <a:srgbClr val="264159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00"/>
  <sheetViews>
    <sheetView tabSelected="1" topLeftCell="B1" zoomScale="132" zoomScaleNormal="132" workbookViewId="0">
      <selection activeCell="O5" sqref="O5"/>
    </sheetView>
  </sheetViews>
  <sheetFormatPr baseColWidth="10" defaultColWidth="11.1640625" defaultRowHeight="15" customHeight="1"/>
  <cols>
    <col min="1" max="1" width="2.1640625" customWidth="1"/>
    <col min="2" max="2" width="25.33203125" customWidth="1"/>
    <col min="3" max="3" width="11.6640625" customWidth="1"/>
    <col min="4" max="4" width="12.83203125" customWidth="1"/>
    <col min="5" max="5" width="10.5" customWidth="1"/>
    <col min="6" max="6" width="3" customWidth="1"/>
    <col min="7" max="7" width="22.6640625" customWidth="1"/>
    <col min="8" max="8" width="10.1640625" customWidth="1"/>
    <col min="9" max="9" width="13.5" customWidth="1"/>
    <col min="10" max="10" width="10.83203125" customWidth="1"/>
    <col min="11" max="12" width="2.6640625" customWidth="1"/>
    <col min="13" max="13" width="20.5" customWidth="1"/>
    <col min="14" max="14" width="13.33203125" customWidth="1"/>
    <col min="15" max="15" width="19.83203125" customWidth="1"/>
    <col min="16" max="16" width="14" customWidth="1"/>
    <col min="17" max="17" width="3" customWidth="1"/>
    <col min="18" max="18" width="2.6640625" customWidth="1"/>
    <col min="19" max="19" width="24" customWidth="1"/>
    <col min="20" max="29" width="10.5" customWidth="1"/>
  </cols>
  <sheetData>
    <row r="1" spans="1:29" ht="13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5.75" customHeight="1">
      <c r="A2" s="1"/>
      <c r="B2" s="148" t="s">
        <v>0</v>
      </c>
      <c r="C2" s="149"/>
      <c r="D2" s="149"/>
      <c r="E2" s="150"/>
      <c r="F2" s="3"/>
      <c r="G2" s="148"/>
      <c r="H2" s="149"/>
      <c r="I2" s="149"/>
      <c r="J2" s="149"/>
      <c r="K2" s="149"/>
      <c r="L2" s="149"/>
      <c r="M2" s="149"/>
      <c r="N2" s="149"/>
      <c r="O2" s="149"/>
      <c r="P2" s="150"/>
      <c r="Q2" s="1"/>
      <c r="R2" s="4"/>
      <c r="S2" s="5"/>
      <c r="T2" s="6"/>
      <c r="U2" s="6"/>
      <c r="V2" s="6"/>
      <c r="W2" s="6"/>
      <c r="X2" s="1"/>
      <c r="Y2" s="1"/>
      <c r="Z2" s="1"/>
      <c r="AA2" s="1"/>
      <c r="AB2" s="1"/>
      <c r="AC2" s="1"/>
    </row>
    <row r="3" spans="1:29" ht="15.75" customHeight="1">
      <c r="A3" s="1"/>
      <c r="B3" s="7"/>
      <c r="C3" s="7"/>
      <c r="D3" s="7"/>
      <c r="E3" s="7"/>
      <c r="F3" s="1"/>
      <c r="G3" s="7"/>
      <c r="H3" s="7"/>
      <c r="I3" s="7"/>
      <c r="J3" s="7"/>
      <c r="K3" s="1"/>
      <c r="L3" s="1"/>
      <c r="M3" s="7"/>
      <c r="N3" s="7"/>
      <c r="O3" s="7"/>
      <c r="P3" s="7"/>
      <c r="Q3" s="1"/>
      <c r="R3" s="4"/>
      <c r="S3" s="6"/>
      <c r="T3" s="6"/>
      <c r="U3" s="6"/>
      <c r="V3" s="6"/>
      <c r="W3" s="6"/>
      <c r="X3" s="1"/>
      <c r="Y3" s="1"/>
      <c r="Z3" s="1"/>
      <c r="AA3" s="1"/>
      <c r="AB3" s="1"/>
      <c r="AC3" s="1"/>
    </row>
    <row r="4" spans="1:29" ht="15.75" customHeight="1">
      <c r="A4" s="8"/>
      <c r="B4" s="151" t="s">
        <v>1</v>
      </c>
      <c r="C4" s="152"/>
      <c r="D4" s="152"/>
      <c r="E4" s="153"/>
      <c r="F4" s="9"/>
      <c r="G4" s="151" t="s">
        <v>2</v>
      </c>
      <c r="H4" s="152"/>
      <c r="I4" s="152"/>
      <c r="J4" s="153"/>
      <c r="K4" s="10"/>
      <c r="L4" s="8"/>
      <c r="M4" s="154" t="s">
        <v>3</v>
      </c>
      <c r="N4" s="155"/>
      <c r="O4" s="155"/>
      <c r="P4" s="156"/>
      <c r="Q4" s="11"/>
      <c r="R4" s="4"/>
      <c r="S4" s="187"/>
      <c r="T4" s="188"/>
      <c r="U4" s="12"/>
      <c r="V4" s="12"/>
      <c r="W4" s="12"/>
      <c r="X4" s="1"/>
      <c r="Y4" s="1"/>
      <c r="Z4" s="1"/>
      <c r="AA4" s="1"/>
      <c r="AB4" s="1"/>
      <c r="AC4" s="1"/>
    </row>
    <row r="5" spans="1:29" ht="15.75" customHeight="1">
      <c r="A5" s="8"/>
      <c r="B5" s="157" t="s">
        <v>4</v>
      </c>
      <c r="C5" s="158"/>
      <c r="D5" s="159"/>
      <c r="E5" s="13" t="s">
        <v>5</v>
      </c>
      <c r="F5" s="14"/>
      <c r="G5" s="160" t="s">
        <v>6</v>
      </c>
      <c r="H5" s="161"/>
      <c r="I5" s="162"/>
      <c r="J5" s="15" t="s">
        <v>5</v>
      </c>
      <c r="K5" s="16"/>
      <c r="L5" s="8"/>
      <c r="M5" s="17" t="s">
        <v>7</v>
      </c>
      <c r="N5" s="18" t="s">
        <v>8</v>
      </c>
      <c r="O5" s="19">
        <v>4222</v>
      </c>
      <c r="P5" s="20" t="s">
        <v>5</v>
      </c>
      <c r="Q5" s="11"/>
      <c r="R5" s="4"/>
      <c r="S5" s="21"/>
      <c r="T5" s="21"/>
      <c r="U5" s="21"/>
      <c r="V5" s="21"/>
      <c r="W5" s="21"/>
      <c r="X5" s="1"/>
      <c r="Y5" s="1"/>
      <c r="Z5" s="1"/>
      <c r="AA5" s="1"/>
      <c r="AB5" s="1"/>
      <c r="AC5" s="1"/>
    </row>
    <row r="6" spans="1:29" ht="15.75" customHeight="1">
      <c r="A6" s="8"/>
      <c r="B6" s="22" t="s">
        <v>9</v>
      </c>
      <c r="C6" s="23"/>
      <c r="D6" s="24">
        <v>160000</v>
      </c>
      <c r="E6" s="25">
        <f>SUM(D6/D7)</f>
        <v>3555.5555555555557</v>
      </c>
      <c r="F6" s="26"/>
      <c r="G6" s="17" t="s">
        <v>61</v>
      </c>
      <c r="H6" s="18"/>
      <c r="I6" s="19">
        <v>2000</v>
      </c>
      <c r="J6" s="20">
        <f>SUM(I6/D7)</f>
        <v>44.444444444444443</v>
      </c>
      <c r="K6" s="16"/>
      <c r="L6" s="8"/>
      <c r="M6" s="27" t="s">
        <v>7</v>
      </c>
      <c r="N6" s="28" t="s">
        <v>10</v>
      </c>
      <c r="O6" s="29">
        <v>5111</v>
      </c>
      <c r="P6" s="30" t="s">
        <v>5</v>
      </c>
      <c r="Q6" s="11"/>
      <c r="R6" s="4"/>
      <c r="S6" s="21"/>
      <c r="T6" s="21"/>
      <c r="U6" s="21"/>
      <c r="V6" s="21"/>
      <c r="W6" s="21"/>
      <c r="X6" s="1"/>
      <c r="Y6" s="1"/>
      <c r="Z6" s="1"/>
      <c r="AA6" s="1"/>
      <c r="AB6" s="1"/>
      <c r="AC6" s="1"/>
    </row>
    <row r="7" spans="1:29" ht="18" customHeight="1">
      <c r="A7" s="8"/>
      <c r="B7" s="31" t="s">
        <v>11</v>
      </c>
      <c r="C7" s="32"/>
      <c r="D7" s="33">
        <v>45</v>
      </c>
      <c r="E7" s="34" t="s">
        <v>12</v>
      </c>
      <c r="F7" s="26"/>
      <c r="G7" s="35" t="s">
        <v>60</v>
      </c>
      <c r="H7" s="36"/>
      <c r="I7" s="37">
        <v>0</v>
      </c>
      <c r="J7" s="38">
        <f>SUM(I7/D7)</f>
        <v>0</v>
      </c>
      <c r="K7" s="16"/>
      <c r="L7" s="8"/>
      <c r="M7" s="39" t="s">
        <v>13</v>
      </c>
      <c r="N7" s="40" t="s">
        <v>8</v>
      </c>
      <c r="O7" s="41">
        <f>O5*D7</f>
        <v>189990</v>
      </c>
      <c r="P7" s="42">
        <f>O7/D7</f>
        <v>4222</v>
      </c>
      <c r="Q7" s="11"/>
      <c r="R7" s="4"/>
      <c r="S7" s="142"/>
      <c r="T7" s="143"/>
      <c r="U7" s="143"/>
      <c r="V7" s="143"/>
      <c r="W7" s="144"/>
      <c r="X7" s="1"/>
      <c r="Y7" s="1"/>
      <c r="Z7" s="1"/>
      <c r="AA7" s="1"/>
      <c r="AB7" s="1"/>
      <c r="AC7" s="1"/>
    </row>
    <row r="8" spans="1:29" ht="18" customHeight="1">
      <c r="A8" s="8"/>
      <c r="B8" s="31" t="s">
        <v>14</v>
      </c>
      <c r="C8" s="43">
        <v>0.02</v>
      </c>
      <c r="D8" s="44">
        <f>D6*C8</f>
        <v>3200</v>
      </c>
      <c r="E8" s="45">
        <f>D8/D7</f>
        <v>71.111111111111114</v>
      </c>
      <c r="F8" s="26"/>
      <c r="G8" s="35" t="s">
        <v>15</v>
      </c>
      <c r="H8" s="46">
        <v>0.1</v>
      </c>
      <c r="I8" s="47">
        <v>500</v>
      </c>
      <c r="J8" s="38">
        <f>SUM(I8/D7)</f>
        <v>11.111111111111111</v>
      </c>
      <c r="K8" s="16"/>
      <c r="L8" s="8"/>
      <c r="M8" s="48" t="s">
        <v>13</v>
      </c>
      <c r="N8" s="49" t="s">
        <v>10</v>
      </c>
      <c r="O8" s="50">
        <f>D7*O6</f>
        <v>229995</v>
      </c>
      <c r="P8" s="51">
        <f>O8/D7</f>
        <v>5111</v>
      </c>
      <c r="Q8" s="11"/>
      <c r="R8" s="4"/>
      <c r="S8" s="189"/>
      <c r="T8" s="171"/>
      <c r="U8" s="171"/>
      <c r="V8" s="171"/>
      <c r="W8" s="190"/>
      <c r="X8" s="1"/>
      <c r="Y8" s="1"/>
      <c r="Z8" s="1"/>
      <c r="AA8" s="1"/>
      <c r="AB8" s="1"/>
      <c r="AC8" s="1"/>
    </row>
    <row r="9" spans="1:29" ht="15.75" customHeight="1">
      <c r="A9" s="8"/>
      <c r="B9" s="31" t="s">
        <v>16</v>
      </c>
      <c r="C9" s="43">
        <v>0</v>
      </c>
      <c r="D9" s="44">
        <f>D6*C9</f>
        <v>0</v>
      </c>
      <c r="E9" s="45">
        <f>D9/D7</f>
        <v>0</v>
      </c>
      <c r="F9" s="26"/>
      <c r="G9" s="35" t="s">
        <v>62</v>
      </c>
      <c r="H9" s="36"/>
      <c r="I9" s="37"/>
      <c r="J9" s="38">
        <f>SUM(I9/D7)</f>
        <v>0</v>
      </c>
      <c r="K9" s="16"/>
      <c r="L9" s="1"/>
      <c r="M9" s="52"/>
      <c r="N9" s="52"/>
      <c r="O9" s="52"/>
      <c r="P9" s="52"/>
      <c r="Q9" s="1"/>
      <c r="R9" s="4"/>
      <c r="S9" s="145"/>
      <c r="T9" s="146"/>
      <c r="U9" s="146"/>
      <c r="V9" s="146"/>
      <c r="W9" s="147"/>
      <c r="X9" s="1"/>
      <c r="Y9" s="1"/>
      <c r="Z9" s="1"/>
      <c r="AA9" s="1"/>
      <c r="AB9" s="1"/>
      <c r="AC9" s="1"/>
    </row>
    <row r="10" spans="1:29" ht="15.75" customHeight="1">
      <c r="A10" s="8"/>
      <c r="B10" s="53" t="s">
        <v>17</v>
      </c>
      <c r="C10" s="54">
        <v>0.06</v>
      </c>
      <c r="D10" s="55">
        <f>D6*C10</f>
        <v>9600</v>
      </c>
      <c r="E10" s="56">
        <f>D10/D7</f>
        <v>213.33333333333334</v>
      </c>
      <c r="F10" s="26"/>
      <c r="G10" s="57" t="s">
        <v>62</v>
      </c>
      <c r="H10" s="58"/>
      <c r="I10" s="59"/>
      <c r="J10" s="60">
        <f>SUM(I10/D7)</f>
        <v>0</v>
      </c>
      <c r="K10" s="16"/>
      <c r="L10" s="1"/>
      <c r="M10" s="1"/>
      <c r="N10" s="1"/>
      <c r="O10" s="1"/>
      <c r="P10" s="1"/>
      <c r="Q10" s="1"/>
      <c r="R10" s="4"/>
      <c r="T10" s="12"/>
      <c r="U10" s="12"/>
      <c r="V10" s="12"/>
      <c r="W10" s="12"/>
      <c r="X10" s="1"/>
      <c r="Y10" s="1"/>
      <c r="Z10" s="1"/>
      <c r="AA10" s="1"/>
      <c r="AB10" s="1"/>
      <c r="AC10" s="1"/>
    </row>
    <row r="11" spans="1:29" ht="15.75" customHeight="1">
      <c r="A11" s="8"/>
      <c r="B11" s="205" t="s">
        <v>18</v>
      </c>
      <c r="C11" s="206"/>
      <c r="D11" s="163">
        <f>SUM(+D10+D9+D8+D6)</f>
        <v>172800</v>
      </c>
      <c r="E11" s="165">
        <f>D11/D7</f>
        <v>3840</v>
      </c>
      <c r="F11" s="61"/>
      <c r="G11" s="205" t="s">
        <v>19</v>
      </c>
      <c r="H11" s="206"/>
      <c r="I11" s="163">
        <f>SUM(I10+I9+I8+I6+I7)</f>
        <v>2500</v>
      </c>
      <c r="J11" s="165">
        <f>I11/D7</f>
        <v>55.555555555555557</v>
      </c>
      <c r="K11" s="16"/>
      <c r="L11" s="1"/>
      <c r="M11" s="62" t="s">
        <v>20</v>
      </c>
      <c r="N11" s="63"/>
      <c r="O11" s="64">
        <v>0</v>
      </c>
      <c r="P11" s="65" t="s">
        <v>5</v>
      </c>
      <c r="Q11" s="1"/>
      <c r="R11" s="4"/>
      <c r="S11" s="12"/>
      <c r="T11" s="12"/>
      <c r="U11" s="12"/>
      <c r="V11" s="12"/>
      <c r="W11" s="12"/>
      <c r="X11" s="1"/>
      <c r="Y11" s="1"/>
      <c r="Z11" s="1"/>
      <c r="AA11" s="1"/>
      <c r="AB11" s="1"/>
      <c r="AC11" s="1"/>
    </row>
    <row r="12" spans="1:29" ht="16.5" customHeight="1">
      <c r="A12" s="8"/>
      <c r="B12" s="173"/>
      <c r="C12" s="177"/>
      <c r="D12" s="164"/>
      <c r="E12" s="166"/>
      <c r="F12" s="14"/>
      <c r="G12" s="173"/>
      <c r="H12" s="177"/>
      <c r="I12" s="164"/>
      <c r="J12" s="166"/>
      <c r="K12" s="16"/>
      <c r="L12" s="1"/>
      <c r="M12" s="66" t="s">
        <v>21</v>
      </c>
      <c r="N12" s="67"/>
      <c r="O12" s="68">
        <v>900</v>
      </c>
      <c r="P12" s="69" t="s">
        <v>5</v>
      </c>
      <c r="Q12" s="1"/>
      <c r="R12" s="4"/>
      <c r="S12" s="12"/>
      <c r="T12" s="12"/>
      <c r="U12" s="12"/>
      <c r="V12" s="12"/>
      <c r="W12" s="12"/>
      <c r="X12" s="1"/>
      <c r="Y12" s="1"/>
      <c r="Z12" s="1"/>
      <c r="AA12" s="1"/>
      <c r="AB12" s="1"/>
      <c r="AC12" s="1"/>
    </row>
    <row r="13" spans="1:29" ht="18.75" customHeight="1">
      <c r="A13" s="1"/>
      <c r="B13" s="70"/>
      <c r="C13" s="70"/>
      <c r="D13" s="70"/>
      <c r="E13" s="70"/>
      <c r="F13" s="1"/>
      <c r="G13" s="70"/>
      <c r="H13" s="70"/>
      <c r="I13" s="70"/>
      <c r="J13" s="70"/>
      <c r="K13" s="71"/>
      <c r="L13" s="1"/>
      <c r="M13" s="7"/>
      <c r="N13" s="7"/>
      <c r="O13" s="7"/>
      <c r="P13" s="7"/>
      <c r="Q13" s="1"/>
      <c r="R13" s="4"/>
      <c r="S13" s="2"/>
      <c r="T13" s="72"/>
      <c r="U13" s="72"/>
      <c r="V13" s="12"/>
      <c r="W13" s="12"/>
      <c r="X13" s="1"/>
      <c r="Y13" s="1"/>
      <c r="Z13" s="1"/>
      <c r="AA13" s="1"/>
      <c r="AB13" s="1"/>
      <c r="AC13" s="1"/>
    </row>
    <row r="14" spans="1:29" ht="24.75" customHeight="1">
      <c r="A14" s="8"/>
      <c r="B14" s="151" t="s">
        <v>22</v>
      </c>
      <c r="C14" s="152"/>
      <c r="D14" s="152"/>
      <c r="E14" s="153"/>
      <c r="F14" s="14"/>
      <c r="G14" s="151" t="s">
        <v>23</v>
      </c>
      <c r="H14" s="152"/>
      <c r="I14" s="152"/>
      <c r="J14" s="153"/>
      <c r="K14" s="16"/>
      <c r="L14" s="8"/>
      <c r="M14" s="220" t="s">
        <v>24</v>
      </c>
      <c r="N14" s="155"/>
      <c r="O14" s="155"/>
      <c r="P14" s="156"/>
      <c r="Q14" s="11"/>
      <c r="R14" s="4"/>
      <c r="S14" s="191"/>
      <c r="T14" s="143"/>
      <c r="U14" s="143"/>
      <c r="V14" s="143"/>
      <c r="W14" s="144"/>
      <c r="X14" s="1"/>
      <c r="Y14" s="1"/>
      <c r="Z14" s="1"/>
      <c r="AA14" s="1"/>
      <c r="AB14" s="1"/>
      <c r="AC14" s="1"/>
    </row>
    <row r="15" spans="1:29" ht="18" customHeight="1">
      <c r="A15" s="8"/>
      <c r="B15" s="35" t="s">
        <v>25</v>
      </c>
      <c r="C15" s="73">
        <v>6</v>
      </c>
      <c r="D15" s="74" t="s">
        <v>26</v>
      </c>
      <c r="E15" s="13" t="s">
        <v>5</v>
      </c>
      <c r="F15" s="14"/>
      <c r="G15" s="75" t="s">
        <v>27</v>
      </c>
      <c r="H15" s="76">
        <f>C15</f>
        <v>6</v>
      </c>
      <c r="I15" s="74" t="s">
        <v>26</v>
      </c>
      <c r="J15" s="15" t="s">
        <v>5</v>
      </c>
      <c r="K15" s="16"/>
      <c r="L15" s="8"/>
      <c r="M15" s="223" t="s">
        <v>28</v>
      </c>
      <c r="N15" s="221">
        <f>(((O7-G24-(O7*O11)-O12)/O7)*1)</f>
        <v>3.1475340807410913E-2</v>
      </c>
      <c r="O15" s="222">
        <f>O7-G24-(O11*O7)-O12</f>
        <v>5980</v>
      </c>
      <c r="P15" s="77" t="s">
        <v>5</v>
      </c>
      <c r="Q15" s="11"/>
      <c r="R15" s="4"/>
      <c r="S15" s="189"/>
      <c r="T15" s="171"/>
      <c r="U15" s="171"/>
      <c r="V15" s="171"/>
      <c r="W15" s="190"/>
      <c r="X15" s="1"/>
      <c r="Y15" s="1"/>
      <c r="Z15" s="1"/>
      <c r="AA15" s="1"/>
      <c r="AB15" s="1"/>
      <c r="AC15" s="1"/>
    </row>
    <row r="16" spans="1:29" ht="18" customHeight="1">
      <c r="A16" s="8"/>
      <c r="B16" s="78" t="s">
        <v>29</v>
      </c>
      <c r="C16" s="79">
        <v>1</v>
      </c>
      <c r="D16" s="47">
        <f>D6</f>
        <v>160000</v>
      </c>
      <c r="E16" s="38">
        <f>D16/D7</f>
        <v>3555.5555555555557</v>
      </c>
      <c r="F16" s="14"/>
      <c r="G16" s="57" t="s">
        <v>30</v>
      </c>
      <c r="H16" s="28"/>
      <c r="I16" s="59">
        <v>215</v>
      </c>
      <c r="J16" s="80">
        <f>SUM(I16/D7)</f>
        <v>4.7777777777777777</v>
      </c>
      <c r="K16" s="16"/>
      <c r="L16" s="8"/>
      <c r="M16" s="208"/>
      <c r="N16" s="183"/>
      <c r="O16" s="183"/>
      <c r="P16" s="81">
        <f>O7/D7</f>
        <v>4222</v>
      </c>
      <c r="Q16" s="11"/>
      <c r="R16" s="4"/>
      <c r="S16" s="145"/>
      <c r="T16" s="146"/>
      <c r="U16" s="146"/>
      <c r="V16" s="146"/>
      <c r="W16" s="147"/>
      <c r="X16" s="1"/>
      <c r="Y16" s="1"/>
      <c r="Z16" s="1"/>
      <c r="AA16" s="1"/>
      <c r="AB16" s="1"/>
      <c r="AC16" s="1"/>
    </row>
    <row r="17" spans="1:29" ht="15.75" customHeight="1">
      <c r="A17" s="8"/>
      <c r="B17" s="82" t="s">
        <v>31</v>
      </c>
      <c r="C17" s="83">
        <v>0.06</v>
      </c>
      <c r="D17" s="47">
        <f>D16*(C17/12)*C15</f>
        <v>4800</v>
      </c>
      <c r="E17" s="38">
        <f>D17/D7</f>
        <v>106.66666666666667</v>
      </c>
      <c r="F17" s="14"/>
      <c r="G17" s="84" t="s">
        <v>32</v>
      </c>
      <c r="H17" s="85"/>
      <c r="I17" s="86">
        <v>20</v>
      </c>
      <c r="J17" s="87">
        <f>SUM(I17/D7)</f>
        <v>0.44444444444444442</v>
      </c>
      <c r="K17" s="16"/>
      <c r="L17" s="1"/>
      <c r="M17" s="70"/>
      <c r="N17" s="70"/>
      <c r="O17" s="70"/>
      <c r="P17" s="70"/>
      <c r="Q17" s="1"/>
      <c r="R17" s="4"/>
      <c r="S17" s="191"/>
      <c r="T17" s="143"/>
      <c r="U17" s="143"/>
      <c r="V17" s="143"/>
      <c r="W17" s="144"/>
      <c r="X17" s="1"/>
      <c r="Y17" s="1"/>
      <c r="Z17" s="1"/>
      <c r="AA17" s="1"/>
      <c r="AB17" s="1"/>
      <c r="AC17" s="1"/>
    </row>
    <row r="18" spans="1:29" ht="18" customHeight="1">
      <c r="A18" s="8"/>
      <c r="B18" s="57" t="s">
        <v>33</v>
      </c>
      <c r="C18" s="88">
        <v>0.01</v>
      </c>
      <c r="D18" s="89">
        <f>D16*C18</f>
        <v>1600</v>
      </c>
      <c r="E18" s="30">
        <f t="shared" ref="E18:E19" si="0">D18/D7</f>
        <v>35.555555555555557</v>
      </c>
      <c r="F18" s="14"/>
      <c r="G18" s="90" t="s">
        <v>34</v>
      </c>
      <c r="H18" s="91"/>
      <c r="I18" s="92">
        <f>(I17+I16)</f>
        <v>235</v>
      </c>
      <c r="J18" s="93">
        <f>I18/D7</f>
        <v>5.2222222222222223</v>
      </c>
      <c r="K18" s="94"/>
      <c r="L18" s="8"/>
      <c r="M18" s="178" t="s">
        <v>35</v>
      </c>
      <c r="N18" s="168"/>
      <c r="O18" s="168"/>
      <c r="P18" s="169"/>
      <c r="Q18" s="11"/>
      <c r="R18" s="4"/>
      <c r="S18" s="189"/>
      <c r="T18" s="171"/>
      <c r="U18" s="171"/>
      <c r="V18" s="171"/>
      <c r="W18" s="190"/>
      <c r="X18" s="1"/>
      <c r="Y18" s="1"/>
      <c r="Z18" s="1"/>
      <c r="AA18" s="1"/>
      <c r="AB18" s="1"/>
      <c r="AC18" s="1"/>
    </row>
    <row r="19" spans="1:29" ht="18" customHeight="1">
      <c r="A19" s="8"/>
      <c r="B19" s="57" t="s">
        <v>36</v>
      </c>
      <c r="C19" s="88">
        <v>0</v>
      </c>
      <c r="D19" s="89">
        <f>D16*C19</f>
        <v>0</v>
      </c>
      <c r="E19" s="30">
        <f t="shared" si="0"/>
        <v>0</v>
      </c>
      <c r="F19" s="14"/>
      <c r="G19" s="66" t="s">
        <v>37</v>
      </c>
      <c r="H19" s="95"/>
      <c r="I19" s="96">
        <f>D20/H15</f>
        <v>1066.6666666666667</v>
      </c>
      <c r="J19" s="97">
        <f>I19/D7</f>
        <v>23.703703703703706</v>
      </c>
      <c r="K19" s="94"/>
      <c r="L19" s="8"/>
      <c r="M19" s="179"/>
      <c r="N19" s="180"/>
      <c r="O19" s="180"/>
      <c r="P19" s="181"/>
      <c r="Q19" s="11"/>
      <c r="R19" s="4"/>
      <c r="S19" s="145"/>
      <c r="T19" s="146"/>
      <c r="U19" s="146"/>
      <c r="V19" s="146"/>
      <c r="W19" s="147"/>
      <c r="X19" s="1"/>
      <c r="Y19" s="1"/>
      <c r="Z19" s="1"/>
      <c r="AA19" s="1"/>
      <c r="AB19" s="1"/>
      <c r="AC19" s="1"/>
    </row>
    <row r="20" spans="1:29" ht="18" customHeight="1">
      <c r="A20" s="8"/>
      <c r="B20" s="205" t="s">
        <v>38</v>
      </c>
      <c r="C20" s="206"/>
      <c r="D20" s="163">
        <f>SUM((D18+D17+D19))</f>
        <v>6400</v>
      </c>
      <c r="E20" s="165">
        <f>D20/D7</f>
        <v>142.22222222222223</v>
      </c>
      <c r="F20" s="14"/>
      <c r="G20" s="176" t="s">
        <v>39</v>
      </c>
      <c r="H20" s="144"/>
      <c r="I20" s="163">
        <f>SUM((I18+I19))</f>
        <v>1301.6666666666667</v>
      </c>
      <c r="J20" s="165">
        <f>I20/D7</f>
        <v>28.925925925925927</v>
      </c>
      <c r="K20" s="94"/>
      <c r="L20" s="8"/>
      <c r="M20" s="207" t="s">
        <v>28</v>
      </c>
      <c r="N20" s="182">
        <f>(N24+N15)/2</f>
        <v>0.11570723495945666</v>
      </c>
      <c r="O20" s="184">
        <f>(O15+O24)/2</f>
        <v>25982.5</v>
      </c>
      <c r="P20" s="98" t="s">
        <v>5</v>
      </c>
      <c r="Q20" s="11"/>
      <c r="R20" s="4"/>
      <c r="S20" s="99"/>
      <c r="T20" s="100"/>
      <c r="U20" s="100"/>
      <c r="V20" s="12"/>
      <c r="W20" s="12"/>
      <c r="X20" s="1"/>
      <c r="Y20" s="1"/>
      <c r="Z20" s="1"/>
      <c r="AA20" s="1"/>
      <c r="AB20" s="1"/>
      <c r="AC20" s="1"/>
    </row>
    <row r="21" spans="1:29" ht="16.5" customHeight="1">
      <c r="A21" s="8"/>
      <c r="B21" s="173"/>
      <c r="C21" s="177"/>
      <c r="D21" s="164"/>
      <c r="E21" s="166"/>
      <c r="F21" s="14"/>
      <c r="G21" s="173"/>
      <c r="H21" s="177"/>
      <c r="I21" s="164"/>
      <c r="J21" s="166"/>
      <c r="K21" s="94"/>
      <c r="L21" s="8"/>
      <c r="M21" s="208"/>
      <c r="N21" s="183"/>
      <c r="O21" s="183"/>
      <c r="P21" s="101">
        <f>(P25+P16)/2</f>
        <v>4666.5</v>
      </c>
      <c r="Q21" s="11"/>
      <c r="R21" s="4"/>
      <c r="S21" s="191"/>
      <c r="T21" s="143"/>
      <c r="U21" s="143"/>
      <c r="V21" s="143"/>
      <c r="W21" s="144"/>
      <c r="X21" s="1"/>
      <c r="Y21" s="1"/>
      <c r="Z21" s="1"/>
      <c r="AA21" s="1"/>
      <c r="AB21" s="1"/>
      <c r="AC21" s="1"/>
    </row>
    <row r="22" spans="1:29" ht="22.5" customHeight="1">
      <c r="A22" s="1"/>
      <c r="B22" s="52"/>
      <c r="C22" s="52"/>
      <c r="D22" s="52"/>
      <c r="E22" s="52"/>
      <c r="F22" s="1"/>
      <c r="G22" s="70"/>
      <c r="H22" s="70"/>
      <c r="I22" s="70"/>
      <c r="J22" s="70"/>
      <c r="K22" s="102"/>
      <c r="L22" s="1"/>
      <c r="M22" s="103"/>
      <c r="N22" s="70"/>
      <c r="O22" s="70"/>
      <c r="P22" s="70"/>
      <c r="Q22" s="1"/>
      <c r="R22" s="4"/>
      <c r="S22" s="189"/>
      <c r="T22" s="171"/>
      <c r="U22" s="171"/>
      <c r="V22" s="171"/>
      <c r="W22" s="190"/>
      <c r="X22" s="1"/>
      <c r="Y22" s="1"/>
      <c r="Z22" s="1"/>
      <c r="AA22" s="1"/>
      <c r="AB22" s="1"/>
      <c r="AC22" s="1"/>
    </row>
    <row r="23" spans="1:29" ht="25.5" customHeight="1">
      <c r="A23" s="1"/>
      <c r="B23" s="167" t="s">
        <v>40</v>
      </c>
      <c r="C23" s="168"/>
      <c r="D23" s="168"/>
      <c r="E23" s="169"/>
      <c r="F23" s="104"/>
      <c r="G23" s="154" t="s">
        <v>41</v>
      </c>
      <c r="H23" s="155"/>
      <c r="I23" s="155"/>
      <c r="J23" s="156"/>
      <c r="K23" s="94"/>
      <c r="L23" s="8"/>
      <c r="M23" s="210" t="s">
        <v>42</v>
      </c>
      <c r="N23" s="155"/>
      <c r="O23" s="155"/>
      <c r="P23" s="156"/>
      <c r="Q23" s="11"/>
      <c r="R23" s="4"/>
      <c r="S23" s="189"/>
      <c r="T23" s="171"/>
      <c r="U23" s="171"/>
      <c r="V23" s="171"/>
      <c r="W23" s="190"/>
      <c r="X23" s="1"/>
      <c r="Y23" s="1"/>
      <c r="Z23" s="1"/>
      <c r="AA23" s="1"/>
      <c r="AB23" s="1"/>
      <c r="AC23" s="1"/>
    </row>
    <row r="24" spans="1:29" ht="16.5" customHeight="1">
      <c r="A24" s="1"/>
      <c r="B24" s="170"/>
      <c r="C24" s="171"/>
      <c r="D24" s="171"/>
      <c r="E24" s="172"/>
      <c r="F24" s="104"/>
      <c r="G24" s="216">
        <f>SUM(D11+I11+D20+(I18*H15))</f>
        <v>183110</v>
      </c>
      <c r="H24" s="217"/>
      <c r="I24" s="218"/>
      <c r="J24" s="105" t="s">
        <v>5</v>
      </c>
      <c r="K24" s="94"/>
      <c r="L24" s="8"/>
      <c r="M24" s="209" t="s">
        <v>28</v>
      </c>
      <c r="N24" s="211">
        <f>((O8-G24-(O8*O11)-O12)/O8)*1</f>
        <v>0.19993912911150241</v>
      </c>
      <c r="O24" s="212">
        <f>O8-G24-(O11*O8)-O12</f>
        <v>45985</v>
      </c>
      <c r="P24" s="106" t="s">
        <v>5</v>
      </c>
      <c r="Q24" s="11"/>
      <c r="R24" s="4"/>
      <c r="S24" s="189"/>
      <c r="T24" s="171"/>
      <c r="U24" s="171"/>
      <c r="V24" s="171"/>
      <c r="W24" s="190"/>
      <c r="X24" s="1"/>
      <c r="Y24" s="1"/>
      <c r="Z24" s="1"/>
      <c r="AA24" s="1"/>
      <c r="AB24" s="1"/>
      <c r="AC24" s="1"/>
    </row>
    <row r="25" spans="1:29" ht="16.5" customHeight="1">
      <c r="A25" s="1"/>
      <c r="B25" s="173"/>
      <c r="C25" s="174"/>
      <c r="D25" s="174"/>
      <c r="E25" s="175"/>
      <c r="F25" s="104"/>
      <c r="G25" s="173"/>
      <c r="H25" s="174"/>
      <c r="I25" s="219"/>
      <c r="J25" s="107">
        <f>G24/D7</f>
        <v>4069.1111111111113</v>
      </c>
      <c r="K25" s="94"/>
      <c r="L25" s="8"/>
      <c r="M25" s="208"/>
      <c r="N25" s="183"/>
      <c r="O25" s="183"/>
      <c r="P25" s="108">
        <f>O8/D7</f>
        <v>5111</v>
      </c>
      <c r="Q25" s="11"/>
      <c r="R25" s="4"/>
      <c r="S25" s="189"/>
      <c r="T25" s="171"/>
      <c r="U25" s="171"/>
      <c r="V25" s="171"/>
      <c r="W25" s="190"/>
      <c r="X25" s="1"/>
      <c r="Y25" s="1"/>
      <c r="Z25" s="1"/>
      <c r="AA25" s="1"/>
      <c r="AB25" s="1"/>
      <c r="AC25" s="1"/>
    </row>
    <row r="26" spans="1:29" ht="16.5" customHeight="1">
      <c r="A26" s="109"/>
      <c r="B26" s="109"/>
      <c r="C26" s="109"/>
      <c r="D26" s="109"/>
      <c r="E26" s="109"/>
      <c r="F26" s="109"/>
      <c r="G26" s="110"/>
      <c r="H26" s="110"/>
      <c r="I26" s="110"/>
      <c r="J26" s="110"/>
      <c r="K26" s="111"/>
      <c r="L26" s="109"/>
      <c r="M26" s="110"/>
      <c r="N26" s="110"/>
      <c r="O26" s="110"/>
      <c r="P26" s="110"/>
      <c r="Q26" s="1"/>
      <c r="R26" s="4"/>
      <c r="S26" s="189"/>
      <c r="T26" s="171"/>
      <c r="U26" s="171"/>
      <c r="V26" s="171"/>
      <c r="W26" s="190"/>
      <c r="X26" s="1"/>
      <c r="Y26" s="1"/>
      <c r="Z26" s="1"/>
      <c r="AA26" s="1"/>
      <c r="AB26" s="1"/>
      <c r="AC26" s="1"/>
    </row>
    <row r="27" spans="1:29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4"/>
      <c r="S27" s="189"/>
      <c r="T27" s="171"/>
      <c r="U27" s="171"/>
      <c r="V27" s="171"/>
      <c r="W27" s="190"/>
      <c r="X27" s="1"/>
      <c r="Y27" s="1"/>
      <c r="Z27" s="1"/>
      <c r="AA27" s="1"/>
      <c r="AB27" s="1"/>
      <c r="AC27" s="1"/>
    </row>
    <row r="28" spans="1:29" ht="19.5" customHeight="1">
      <c r="A28" s="1"/>
      <c r="B28" s="213" t="s">
        <v>43</v>
      </c>
      <c r="C28" s="149"/>
      <c r="D28" s="149"/>
      <c r="E28" s="149"/>
      <c r="F28" s="149"/>
      <c r="G28" s="149"/>
      <c r="H28" s="149"/>
      <c r="I28" s="149"/>
      <c r="J28" s="149"/>
      <c r="K28" s="149"/>
      <c r="L28" s="149"/>
      <c r="M28" s="149"/>
      <c r="N28" s="149"/>
      <c r="O28" s="149"/>
      <c r="P28" s="150"/>
      <c r="Q28" s="1"/>
      <c r="R28" s="4"/>
      <c r="S28" s="189"/>
      <c r="T28" s="171"/>
      <c r="U28" s="171"/>
      <c r="V28" s="171"/>
      <c r="W28" s="190"/>
      <c r="X28" s="1"/>
      <c r="Y28" s="1"/>
      <c r="Z28" s="1"/>
      <c r="AA28" s="1"/>
      <c r="AB28" s="1"/>
      <c r="AC28" s="1"/>
    </row>
    <row r="29" spans="1:29" ht="15.75" customHeight="1">
      <c r="A29" s="1"/>
      <c r="B29" s="1"/>
      <c r="C29" s="1"/>
      <c r="D29" s="1"/>
      <c r="E29" s="1"/>
      <c r="F29" s="1"/>
      <c r="G29" s="1"/>
      <c r="H29" s="7"/>
      <c r="I29" s="7"/>
      <c r="J29" s="7"/>
      <c r="K29" s="7"/>
      <c r="L29" s="7"/>
      <c r="M29" s="7"/>
      <c r="N29" s="1"/>
      <c r="O29" s="1"/>
      <c r="P29" s="1"/>
      <c r="Q29" s="1"/>
      <c r="R29" s="4"/>
      <c r="S29" s="145"/>
      <c r="T29" s="146"/>
      <c r="U29" s="146"/>
      <c r="V29" s="146"/>
      <c r="W29" s="147"/>
      <c r="X29" s="1"/>
      <c r="Y29" s="1"/>
      <c r="Z29" s="1"/>
      <c r="AA29" s="1"/>
      <c r="AB29" s="1"/>
      <c r="AC29" s="1"/>
    </row>
    <row r="30" spans="1:29" ht="15.75" customHeight="1">
      <c r="A30" s="1"/>
      <c r="B30" s="112" t="s">
        <v>44</v>
      </c>
      <c r="C30" s="113" t="s">
        <v>9</v>
      </c>
      <c r="D30" s="114" t="s">
        <v>45</v>
      </c>
      <c r="E30" s="214" t="s">
        <v>24</v>
      </c>
      <c r="F30" s="186"/>
      <c r="G30" s="115" t="s">
        <v>46</v>
      </c>
      <c r="H30" s="215" t="s">
        <v>47</v>
      </c>
      <c r="I30" s="186"/>
      <c r="J30" s="215" t="s">
        <v>28</v>
      </c>
      <c r="K30" s="186"/>
      <c r="L30" s="185" t="s">
        <v>42</v>
      </c>
      <c r="M30" s="186"/>
      <c r="N30" s="116" t="s">
        <v>48</v>
      </c>
      <c r="O30" s="1"/>
      <c r="P30" s="1"/>
      <c r="Q30" s="1"/>
      <c r="R30" s="4"/>
      <c r="S30" s="12"/>
      <c r="T30" s="12"/>
      <c r="U30" s="12"/>
      <c r="V30" s="12"/>
      <c r="W30" s="12"/>
      <c r="X30" s="1"/>
      <c r="Y30" s="1"/>
      <c r="Z30" s="1"/>
      <c r="AA30" s="1"/>
      <c r="AB30" s="1"/>
      <c r="AC30" s="1"/>
    </row>
    <row r="31" spans="1:29" ht="12" customHeight="1">
      <c r="A31" s="1"/>
      <c r="B31" s="7"/>
      <c r="C31" s="117"/>
      <c r="D31" s="117"/>
      <c r="E31" s="7"/>
      <c r="F31" s="7"/>
      <c r="G31" s="7"/>
      <c r="H31" s="118"/>
      <c r="I31" s="70"/>
      <c r="J31" s="70"/>
      <c r="L31" s="118"/>
      <c r="N31" s="7"/>
      <c r="O31" s="1"/>
      <c r="P31" s="1"/>
      <c r="Q31" s="1"/>
      <c r="R31" s="4"/>
      <c r="S31" s="12"/>
      <c r="T31" s="12"/>
      <c r="U31" s="12"/>
      <c r="V31" s="12"/>
      <c r="W31" s="12"/>
      <c r="X31" s="1"/>
      <c r="Y31" s="1"/>
      <c r="Z31" s="1"/>
      <c r="AA31" s="1"/>
      <c r="AB31" s="1"/>
      <c r="AC31" s="1"/>
    </row>
    <row r="32" spans="1:29" ht="16.5" customHeight="1">
      <c r="A32" s="8"/>
      <c r="B32" s="119">
        <v>0.1</v>
      </c>
      <c r="C32" s="120">
        <f t="shared" ref="C32:C39" si="1">$D$6-(B32*$D$6)</f>
        <v>144000</v>
      </c>
      <c r="D32" s="121">
        <f t="shared" ref="D32:D39" si="2">SUM((C32+(($C$10+$C$9+$C$8)*C32))+(($C$19*C32)+($C$18*C32)+(($C$17*$C$32/12)*$C$15))+$I$11+($I$18*$H$15))</f>
        <v>165190</v>
      </c>
      <c r="E32" s="196">
        <f t="shared" ref="E32:E39" si="3">$O$7-D32-($O$11*$O$7)-$O$12</f>
        <v>23900</v>
      </c>
      <c r="F32" s="141"/>
      <c r="G32" s="122">
        <f t="shared" ref="G32:G39" si="4">SUM((E32*100%)/$O$7)</f>
        <v>0.12579609453129112</v>
      </c>
      <c r="H32" s="140">
        <f t="shared" ref="H32:H39" si="5">(E32+L32)/2</f>
        <v>43902.5</v>
      </c>
      <c r="I32" s="141"/>
      <c r="J32" s="195">
        <f t="shared" ref="J32:J39" si="6">SUM((G32+N32)/2)</f>
        <v>0.20182498045984543</v>
      </c>
      <c r="K32" s="141"/>
      <c r="L32" s="196">
        <f t="shared" ref="L32:L39" si="7">$O$8-D32-($O$11*$O$7)-$O$12</f>
        <v>63905</v>
      </c>
      <c r="M32" s="141"/>
      <c r="N32" s="122">
        <f t="shared" ref="N32:N39" si="8">SUM((L32*100%)/$O$8)</f>
        <v>0.27785386638839976</v>
      </c>
      <c r="O32" s="11"/>
      <c r="P32" s="1" t="s">
        <v>49</v>
      </c>
      <c r="Q32" s="1"/>
      <c r="R32" s="4"/>
      <c r="S32" s="142"/>
      <c r="T32" s="143"/>
      <c r="U32" s="143"/>
      <c r="V32" s="144"/>
      <c r="W32" s="12"/>
      <c r="X32" s="1"/>
      <c r="Y32" s="1"/>
      <c r="Z32" s="1"/>
      <c r="AA32" s="1"/>
      <c r="AB32" s="1"/>
      <c r="AC32" s="1"/>
    </row>
    <row r="33" spans="1:29" ht="15.75" customHeight="1">
      <c r="A33" s="8"/>
      <c r="B33" s="119">
        <v>0.15</v>
      </c>
      <c r="C33" s="120">
        <f t="shared" si="1"/>
        <v>136000</v>
      </c>
      <c r="D33" s="121">
        <f t="shared" si="2"/>
        <v>156470</v>
      </c>
      <c r="E33" s="196">
        <f t="shared" si="3"/>
        <v>32620</v>
      </c>
      <c r="F33" s="141"/>
      <c r="G33" s="122">
        <f t="shared" si="4"/>
        <v>0.17169324701300068</v>
      </c>
      <c r="H33" s="140">
        <f t="shared" si="5"/>
        <v>52622.5</v>
      </c>
      <c r="I33" s="141"/>
      <c r="J33" s="195">
        <f t="shared" si="6"/>
        <v>0.24373049054708817</v>
      </c>
      <c r="K33" s="141"/>
      <c r="L33" s="196">
        <f t="shared" si="7"/>
        <v>72625</v>
      </c>
      <c r="M33" s="141"/>
      <c r="N33" s="122">
        <f t="shared" si="8"/>
        <v>0.3157677340811757</v>
      </c>
      <c r="O33" s="11"/>
      <c r="P33" s="1"/>
      <c r="Q33" s="1"/>
      <c r="R33" s="4"/>
      <c r="S33" s="145"/>
      <c r="T33" s="146"/>
      <c r="U33" s="146"/>
      <c r="V33" s="147"/>
      <c r="W33" s="12"/>
      <c r="X33" s="1"/>
      <c r="Y33" s="1"/>
      <c r="Z33" s="1"/>
      <c r="AA33" s="1"/>
      <c r="AB33" s="1"/>
      <c r="AC33" s="1"/>
    </row>
    <row r="34" spans="1:29" ht="15.75" customHeight="1">
      <c r="A34" s="8"/>
      <c r="B34" s="119">
        <v>0.2</v>
      </c>
      <c r="C34" s="120">
        <f t="shared" si="1"/>
        <v>128000</v>
      </c>
      <c r="D34" s="121">
        <f t="shared" si="2"/>
        <v>147750</v>
      </c>
      <c r="E34" s="196">
        <f t="shared" si="3"/>
        <v>41340</v>
      </c>
      <c r="F34" s="141"/>
      <c r="G34" s="122">
        <f t="shared" si="4"/>
        <v>0.21759039949471023</v>
      </c>
      <c r="H34" s="140">
        <f t="shared" si="5"/>
        <v>61342.5</v>
      </c>
      <c r="I34" s="141"/>
      <c r="J34" s="195">
        <f t="shared" si="6"/>
        <v>0.28563600063433092</v>
      </c>
      <c r="K34" s="141"/>
      <c r="L34" s="196">
        <f t="shared" si="7"/>
        <v>81345</v>
      </c>
      <c r="M34" s="141"/>
      <c r="N34" s="122">
        <f t="shared" si="8"/>
        <v>0.35368160177395158</v>
      </c>
      <c r="O34" s="11"/>
      <c r="P34" s="192" t="s">
        <v>50</v>
      </c>
      <c r="Q34" s="1"/>
      <c r="R34" s="4"/>
      <c r="S34" s="123"/>
      <c r="T34" s="123"/>
      <c r="U34" s="123"/>
      <c r="V34" s="12"/>
      <c r="W34" s="12"/>
      <c r="X34" s="1"/>
      <c r="Y34" s="1"/>
      <c r="Z34" s="1"/>
      <c r="AA34" s="1"/>
      <c r="AB34" s="1"/>
      <c r="AC34" s="1"/>
    </row>
    <row r="35" spans="1:29" ht="15.75" customHeight="1">
      <c r="A35" s="8"/>
      <c r="B35" s="119">
        <v>0.25</v>
      </c>
      <c r="C35" s="120">
        <f t="shared" si="1"/>
        <v>120000</v>
      </c>
      <c r="D35" s="121">
        <f t="shared" si="2"/>
        <v>139030</v>
      </c>
      <c r="E35" s="196">
        <f t="shared" si="3"/>
        <v>50060</v>
      </c>
      <c r="F35" s="141"/>
      <c r="G35" s="122">
        <f t="shared" si="4"/>
        <v>0.26348755197641982</v>
      </c>
      <c r="H35" s="140">
        <f t="shared" si="5"/>
        <v>70062.5</v>
      </c>
      <c r="I35" s="141"/>
      <c r="J35" s="195">
        <f t="shared" si="6"/>
        <v>0.32754151072157367</v>
      </c>
      <c r="K35" s="141"/>
      <c r="L35" s="196">
        <f t="shared" si="7"/>
        <v>90065</v>
      </c>
      <c r="M35" s="141"/>
      <c r="N35" s="122">
        <f t="shared" si="8"/>
        <v>0.39159546946672752</v>
      </c>
      <c r="O35" s="11"/>
      <c r="P35" s="193"/>
      <c r="Q35" s="1"/>
      <c r="R35" s="4"/>
      <c r="S35" s="142"/>
      <c r="T35" s="143"/>
      <c r="U35" s="143"/>
      <c r="V35" s="144"/>
      <c r="W35" s="12"/>
      <c r="X35" s="1"/>
      <c r="Y35" s="1"/>
      <c r="Z35" s="1"/>
      <c r="AA35" s="1"/>
      <c r="AB35" s="1"/>
      <c r="AC35" s="1"/>
    </row>
    <row r="36" spans="1:29" ht="15.75" customHeight="1">
      <c r="A36" s="8"/>
      <c r="B36" s="119">
        <v>0.3</v>
      </c>
      <c r="C36" s="120">
        <f t="shared" si="1"/>
        <v>112000</v>
      </c>
      <c r="D36" s="121">
        <f t="shared" si="2"/>
        <v>130310</v>
      </c>
      <c r="E36" s="196">
        <f t="shared" si="3"/>
        <v>58780</v>
      </c>
      <c r="F36" s="141"/>
      <c r="G36" s="122">
        <f t="shared" si="4"/>
        <v>0.30938470445812938</v>
      </c>
      <c r="H36" s="140">
        <f t="shared" si="5"/>
        <v>78782.5</v>
      </c>
      <c r="I36" s="141"/>
      <c r="J36" s="195">
        <f t="shared" si="6"/>
        <v>0.36944702080881642</v>
      </c>
      <c r="K36" s="141"/>
      <c r="L36" s="196">
        <f t="shared" si="7"/>
        <v>98785</v>
      </c>
      <c r="M36" s="141"/>
      <c r="N36" s="122">
        <f t="shared" si="8"/>
        <v>0.42950933715950346</v>
      </c>
      <c r="O36" s="11"/>
      <c r="P36" s="194"/>
      <c r="Q36" s="1"/>
      <c r="R36" s="4"/>
      <c r="S36" s="145"/>
      <c r="T36" s="146"/>
      <c r="U36" s="146"/>
      <c r="V36" s="147"/>
      <c r="W36" s="12"/>
      <c r="X36" s="1"/>
      <c r="Y36" s="1"/>
      <c r="Z36" s="1"/>
      <c r="AA36" s="1"/>
      <c r="AB36" s="1"/>
      <c r="AC36" s="1"/>
    </row>
    <row r="37" spans="1:29" ht="15.75" customHeight="1">
      <c r="A37" s="8"/>
      <c r="B37" s="119">
        <v>0.35</v>
      </c>
      <c r="C37" s="120">
        <f t="shared" si="1"/>
        <v>104000</v>
      </c>
      <c r="D37" s="121">
        <f t="shared" si="2"/>
        <v>121590</v>
      </c>
      <c r="E37" s="196">
        <f t="shared" si="3"/>
        <v>67500</v>
      </c>
      <c r="F37" s="141"/>
      <c r="G37" s="122">
        <f t="shared" si="4"/>
        <v>0.35528185693983894</v>
      </c>
      <c r="H37" s="140">
        <f t="shared" si="5"/>
        <v>87502.5</v>
      </c>
      <c r="I37" s="141"/>
      <c r="J37" s="195">
        <f t="shared" si="6"/>
        <v>0.41135253089605917</v>
      </c>
      <c r="K37" s="141"/>
      <c r="L37" s="196">
        <f t="shared" si="7"/>
        <v>107505</v>
      </c>
      <c r="M37" s="141"/>
      <c r="N37" s="122">
        <f t="shared" si="8"/>
        <v>0.46742320485227939</v>
      </c>
      <c r="O37" s="11"/>
      <c r="P37" s="1"/>
      <c r="Q37" s="1"/>
      <c r="R37" s="4"/>
      <c r="S37" s="124"/>
      <c r="T37" s="124"/>
      <c r="U37" s="124"/>
      <c r="V37" s="124"/>
      <c r="W37" s="2"/>
      <c r="X37" s="1"/>
      <c r="Y37" s="1"/>
      <c r="Z37" s="1"/>
      <c r="AA37" s="1"/>
      <c r="AB37" s="1"/>
      <c r="AC37" s="1"/>
    </row>
    <row r="38" spans="1:29" ht="15.75" customHeight="1">
      <c r="A38" s="8"/>
      <c r="B38" s="119">
        <v>0.4</v>
      </c>
      <c r="C38" s="120">
        <f t="shared" si="1"/>
        <v>96000</v>
      </c>
      <c r="D38" s="121">
        <f t="shared" si="2"/>
        <v>112870</v>
      </c>
      <c r="E38" s="196">
        <f t="shared" si="3"/>
        <v>76220</v>
      </c>
      <c r="F38" s="141"/>
      <c r="G38" s="122">
        <f t="shared" si="4"/>
        <v>0.40117900942154849</v>
      </c>
      <c r="H38" s="140">
        <f t="shared" si="5"/>
        <v>96222.5</v>
      </c>
      <c r="I38" s="141"/>
      <c r="J38" s="195">
        <f t="shared" si="6"/>
        <v>0.45325804098330191</v>
      </c>
      <c r="K38" s="141"/>
      <c r="L38" s="196">
        <f t="shared" si="7"/>
        <v>116225</v>
      </c>
      <c r="M38" s="141"/>
      <c r="N38" s="122">
        <f t="shared" si="8"/>
        <v>0.50533707254505533</v>
      </c>
      <c r="O38" s="11"/>
      <c r="P38" s="197" t="s">
        <v>51</v>
      </c>
      <c r="Q38" s="1"/>
      <c r="R38" s="4"/>
      <c r="S38" s="2"/>
      <c r="T38" s="2"/>
      <c r="U38" s="2"/>
      <c r="V38" s="2"/>
      <c r="W38" s="2"/>
      <c r="X38" s="1"/>
      <c r="Y38" s="1"/>
      <c r="Z38" s="1"/>
      <c r="AA38" s="1"/>
      <c r="AB38" s="1"/>
      <c r="AC38" s="1"/>
    </row>
    <row r="39" spans="1:29" ht="15.75" customHeight="1">
      <c r="A39" s="8"/>
      <c r="B39" s="119">
        <v>0.45</v>
      </c>
      <c r="C39" s="120">
        <f t="shared" si="1"/>
        <v>88000</v>
      </c>
      <c r="D39" s="121">
        <f t="shared" si="2"/>
        <v>104150</v>
      </c>
      <c r="E39" s="196">
        <f t="shared" si="3"/>
        <v>84940</v>
      </c>
      <c r="F39" s="141"/>
      <c r="G39" s="122">
        <f t="shared" si="4"/>
        <v>0.44707616190325805</v>
      </c>
      <c r="H39" s="140">
        <f t="shared" si="5"/>
        <v>104942.5</v>
      </c>
      <c r="I39" s="141"/>
      <c r="J39" s="195">
        <f t="shared" si="6"/>
        <v>0.49516355107054466</v>
      </c>
      <c r="K39" s="141"/>
      <c r="L39" s="196">
        <f t="shared" si="7"/>
        <v>124945</v>
      </c>
      <c r="M39" s="141"/>
      <c r="N39" s="122">
        <f t="shared" si="8"/>
        <v>0.54325094023783127</v>
      </c>
      <c r="O39" s="11"/>
      <c r="P39" s="194"/>
      <c r="Q39" s="1"/>
      <c r="R39" s="4"/>
      <c r="S39" s="125"/>
      <c r="T39" s="2"/>
      <c r="U39" s="2"/>
      <c r="V39" s="2"/>
      <c r="W39" s="2"/>
      <c r="X39" s="1"/>
      <c r="Y39" s="1"/>
      <c r="Z39" s="1"/>
      <c r="AA39" s="1"/>
      <c r="AB39" s="1"/>
      <c r="AC39" s="1"/>
    </row>
    <row r="40" spans="1:29" ht="15.75" customHeight="1">
      <c r="A40" s="1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1"/>
      <c r="P40" s="1"/>
      <c r="Q40" s="1"/>
      <c r="R40" s="4"/>
      <c r="S40" s="2"/>
      <c r="T40" s="2"/>
      <c r="U40" s="2"/>
      <c r="V40" s="2"/>
      <c r="W40" s="2"/>
      <c r="X40" s="1"/>
      <c r="Y40" s="1"/>
      <c r="Z40" s="1"/>
      <c r="AA40" s="1"/>
      <c r="AB40" s="1"/>
      <c r="AC40" s="1"/>
    </row>
    <row r="41" spans="1:29" ht="18" customHeight="1">
      <c r="A41" s="1"/>
      <c r="B41" s="201" t="s">
        <v>52</v>
      </c>
      <c r="C41" s="202"/>
      <c r="D41" s="202"/>
      <c r="E41" s="186"/>
      <c r="F41" s="1"/>
      <c r="G41" s="203" t="s">
        <v>53</v>
      </c>
      <c r="H41" s="169"/>
      <c r="I41" s="204">
        <v>0.06</v>
      </c>
      <c r="J41" s="186"/>
      <c r="K41" s="1"/>
      <c r="L41" s="1"/>
      <c r="M41" s="198"/>
      <c r="N41" s="144"/>
      <c r="O41" s="1"/>
      <c r="P41" s="1"/>
      <c r="Q41" s="1"/>
      <c r="R41" s="4"/>
      <c r="S41" s="2"/>
      <c r="T41" s="2"/>
      <c r="U41" s="2"/>
      <c r="V41" s="2"/>
      <c r="W41" s="2"/>
      <c r="X41" s="1"/>
      <c r="Y41" s="1"/>
      <c r="Z41" s="1"/>
      <c r="AA41" s="1"/>
      <c r="AB41" s="1"/>
      <c r="AC41" s="1"/>
    </row>
    <row r="42" spans="1:29" ht="18" customHeight="1">
      <c r="A42" s="1"/>
      <c r="B42" s="126" t="s">
        <v>54</v>
      </c>
      <c r="C42" s="127" t="s">
        <v>55</v>
      </c>
      <c r="D42" s="128">
        <f>C43/(O7+(O7*10%))</f>
        <v>3.8758020757073339E-2</v>
      </c>
      <c r="E42" s="129" t="s">
        <v>56</v>
      </c>
      <c r="F42" s="1"/>
      <c r="G42" s="170"/>
      <c r="H42" s="172"/>
      <c r="I42" s="130">
        <f>(O7*I41)/12</f>
        <v>949.94999999999993</v>
      </c>
      <c r="J42" s="131" t="s">
        <v>57</v>
      </c>
      <c r="K42" s="1"/>
      <c r="L42" s="1"/>
      <c r="M42" s="199"/>
      <c r="N42" s="190"/>
      <c r="O42" s="1"/>
      <c r="P42" s="1"/>
      <c r="Q42" s="1"/>
      <c r="R42" s="4"/>
      <c r="S42" s="2"/>
      <c r="T42" s="2"/>
      <c r="U42" s="2"/>
      <c r="V42" s="2"/>
      <c r="W42" s="2"/>
      <c r="X42" s="1"/>
      <c r="Y42" s="1"/>
      <c r="Z42" s="1"/>
      <c r="AA42" s="1"/>
      <c r="AB42" s="1"/>
      <c r="AC42" s="1"/>
    </row>
    <row r="43" spans="1:29" ht="18" customHeight="1">
      <c r="A43" s="1"/>
      <c r="B43" s="132">
        <v>15</v>
      </c>
      <c r="C43" s="133">
        <f>B43*D7*12</f>
        <v>8100</v>
      </c>
      <c r="D43" s="134">
        <f>C43/(O8+(O8*10%))</f>
        <v>3.2016506287686097E-2</v>
      </c>
      <c r="E43" s="135" t="s">
        <v>58</v>
      </c>
      <c r="F43" s="1"/>
      <c r="G43" s="173"/>
      <c r="H43" s="175"/>
      <c r="I43" s="136">
        <f>(O8*I41)/12</f>
        <v>1149.9749999999999</v>
      </c>
      <c r="J43" s="137" t="s">
        <v>59</v>
      </c>
      <c r="K43" s="1"/>
      <c r="L43" s="1"/>
      <c r="M43" s="200"/>
      <c r="N43" s="147"/>
      <c r="O43" s="1"/>
      <c r="P43" s="1"/>
      <c r="Q43" s="1"/>
      <c r="R43" s="4"/>
      <c r="S43" s="2"/>
      <c r="T43" s="2"/>
      <c r="U43" s="2"/>
      <c r="V43" s="2"/>
      <c r="W43" s="2"/>
      <c r="X43" s="1"/>
      <c r="Y43" s="1"/>
      <c r="Z43" s="1"/>
      <c r="AA43" s="1"/>
      <c r="AB43" s="1"/>
      <c r="AC43" s="1"/>
    </row>
    <row r="44" spans="1:29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2"/>
      <c r="T44" s="2"/>
      <c r="U44" s="2"/>
      <c r="V44" s="2"/>
      <c r="W44" s="2"/>
      <c r="X44" s="1"/>
      <c r="Y44" s="1"/>
      <c r="Z44" s="1"/>
      <c r="AA44" s="1"/>
      <c r="AB44" s="1"/>
      <c r="AC44" s="1"/>
    </row>
    <row r="45" spans="1:29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2"/>
      <c r="T45" s="2"/>
      <c r="U45" s="2"/>
      <c r="V45" s="2"/>
      <c r="W45" s="2"/>
      <c r="X45" s="1"/>
      <c r="Y45" s="1"/>
      <c r="Z45" s="1"/>
      <c r="AA45" s="1"/>
      <c r="AB45" s="1"/>
      <c r="AC45" s="1"/>
    </row>
    <row r="46" spans="1:29" ht="15.75" customHeight="1">
      <c r="A46" s="1"/>
      <c r="B46" s="138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2"/>
      <c r="T46" s="2"/>
      <c r="U46" s="2"/>
      <c r="V46" s="2"/>
      <c r="W46" s="2"/>
      <c r="X46" s="1"/>
      <c r="Y46" s="1"/>
      <c r="Z46" s="1"/>
      <c r="AA46" s="1"/>
      <c r="AB46" s="1"/>
      <c r="AC46" s="1"/>
    </row>
    <row r="47" spans="1:29" ht="15.75" customHeight="1">
      <c r="A47" s="1"/>
      <c r="B47" s="138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2"/>
      <c r="T47" s="2"/>
      <c r="U47" s="2"/>
      <c r="V47" s="2"/>
      <c r="W47" s="2"/>
      <c r="X47" s="1"/>
      <c r="Y47" s="1"/>
      <c r="Z47" s="1"/>
      <c r="AA47" s="1"/>
      <c r="AB47" s="1"/>
      <c r="AC47" s="1"/>
    </row>
    <row r="48" spans="1:29" ht="15.75" customHeight="1">
      <c r="A48" s="1"/>
      <c r="B48" s="139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2"/>
      <c r="T48" s="2"/>
      <c r="U48" s="2"/>
      <c r="V48" s="2"/>
      <c r="W48" s="2"/>
      <c r="X48" s="1"/>
      <c r="Y48" s="1"/>
      <c r="Z48" s="1"/>
      <c r="AA48" s="1"/>
      <c r="AB48" s="1"/>
      <c r="AC48" s="1"/>
    </row>
    <row r="49" spans="1:2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2"/>
      <c r="T49" s="2"/>
      <c r="U49" s="2"/>
      <c r="V49" s="2"/>
      <c r="W49" s="2"/>
      <c r="X49" s="1"/>
      <c r="Y49" s="1"/>
      <c r="Z49" s="1"/>
      <c r="AA49" s="1"/>
      <c r="AB49" s="1"/>
      <c r="AC49" s="1"/>
    </row>
    <row r="50" spans="1:29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2"/>
      <c r="T50" s="2"/>
      <c r="U50" s="2"/>
      <c r="V50" s="2"/>
      <c r="W50" s="2"/>
      <c r="X50" s="1"/>
      <c r="Y50" s="1"/>
      <c r="Z50" s="1"/>
      <c r="AA50" s="1"/>
      <c r="AB50" s="1"/>
      <c r="AC50" s="1"/>
    </row>
    <row r="51" spans="1:29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2"/>
      <c r="T51" s="2"/>
      <c r="U51" s="2"/>
      <c r="V51" s="2"/>
      <c r="W51" s="2"/>
      <c r="X51" s="1"/>
      <c r="Y51" s="1"/>
      <c r="Z51" s="1"/>
      <c r="AA51" s="1"/>
      <c r="AB51" s="1"/>
      <c r="AC51" s="1"/>
    </row>
    <row r="52" spans="1:29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2"/>
      <c r="T52" s="2"/>
      <c r="U52" s="2"/>
      <c r="V52" s="2"/>
      <c r="W52" s="2"/>
      <c r="X52" s="1"/>
      <c r="Y52" s="1"/>
      <c r="Z52" s="1"/>
      <c r="AA52" s="1"/>
      <c r="AB52" s="1"/>
      <c r="AC52" s="1"/>
    </row>
    <row r="53" spans="1:29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2"/>
      <c r="T53" s="2"/>
      <c r="U53" s="2"/>
      <c r="V53" s="2"/>
      <c r="W53" s="2"/>
      <c r="X53" s="1"/>
      <c r="Y53" s="1"/>
      <c r="Z53" s="1"/>
      <c r="AA53" s="1"/>
      <c r="AB53" s="1"/>
      <c r="AC53" s="1"/>
    </row>
    <row r="54" spans="1:29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1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15.75" customHeight="1">
      <c r="Q119" s="1"/>
      <c r="R119" s="1"/>
      <c r="S119" s="1"/>
      <c r="T119" s="1"/>
      <c r="U119" s="1"/>
    </row>
    <row r="120" spans="1:21" ht="15.75" customHeight="1"/>
    <row r="121" spans="1:21" ht="15.75" customHeight="1"/>
    <row r="122" spans="1:21" ht="15.75" customHeight="1"/>
    <row r="123" spans="1:21" ht="15.75" customHeight="1"/>
    <row r="124" spans="1:21" ht="15.75" customHeight="1"/>
    <row r="125" spans="1:21" ht="15.75" customHeight="1"/>
    <row r="126" spans="1:21" ht="15.75" customHeight="1"/>
    <row r="127" spans="1:21" ht="15.75" customHeight="1"/>
    <row r="128" spans="1:21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6">
    <mergeCell ref="B11:C12"/>
    <mergeCell ref="D11:D12"/>
    <mergeCell ref="E11:E12"/>
    <mergeCell ref="G11:H12"/>
    <mergeCell ref="I11:I12"/>
    <mergeCell ref="B14:E14"/>
    <mergeCell ref="G14:J14"/>
    <mergeCell ref="M14:P14"/>
    <mergeCell ref="N15:N16"/>
    <mergeCell ref="O15:O16"/>
    <mergeCell ref="M15:M16"/>
    <mergeCell ref="B20:C21"/>
    <mergeCell ref="J20:J21"/>
    <mergeCell ref="J32:K32"/>
    <mergeCell ref="L32:M32"/>
    <mergeCell ref="M20:M21"/>
    <mergeCell ref="M24:M25"/>
    <mergeCell ref="M23:P23"/>
    <mergeCell ref="N24:N25"/>
    <mergeCell ref="O24:O25"/>
    <mergeCell ref="B28:P28"/>
    <mergeCell ref="E30:F30"/>
    <mergeCell ref="H30:I30"/>
    <mergeCell ref="J30:K30"/>
    <mergeCell ref="G23:J23"/>
    <mergeCell ref="G24:I25"/>
    <mergeCell ref="E32:F32"/>
    <mergeCell ref="H33:I33"/>
    <mergeCell ref="J33:K33"/>
    <mergeCell ref="E33:F33"/>
    <mergeCell ref="E34:F34"/>
    <mergeCell ref="L33:M33"/>
    <mergeCell ref="L34:M34"/>
    <mergeCell ref="H34:I34"/>
    <mergeCell ref="J34:K34"/>
    <mergeCell ref="M41:N43"/>
    <mergeCell ref="E39:F39"/>
    <mergeCell ref="L39:M39"/>
    <mergeCell ref="H35:I35"/>
    <mergeCell ref="E35:F35"/>
    <mergeCell ref="E36:F36"/>
    <mergeCell ref="E37:F37"/>
    <mergeCell ref="E38:F38"/>
    <mergeCell ref="H36:I36"/>
    <mergeCell ref="H37:I37"/>
    <mergeCell ref="H38:I38"/>
    <mergeCell ref="H39:I39"/>
    <mergeCell ref="J39:K39"/>
    <mergeCell ref="B41:E41"/>
    <mergeCell ref="G41:H43"/>
    <mergeCell ref="I41:J41"/>
    <mergeCell ref="P34:P36"/>
    <mergeCell ref="J35:K35"/>
    <mergeCell ref="S35:V36"/>
    <mergeCell ref="L35:M35"/>
    <mergeCell ref="P38:P39"/>
    <mergeCell ref="L37:M37"/>
    <mergeCell ref="L38:M38"/>
    <mergeCell ref="J36:K36"/>
    <mergeCell ref="J37:K37"/>
    <mergeCell ref="J38:K38"/>
    <mergeCell ref="L36:M36"/>
    <mergeCell ref="O20:O21"/>
    <mergeCell ref="J11:J12"/>
    <mergeCell ref="L30:M30"/>
    <mergeCell ref="S4:T4"/>
    <mergeCell ref="S7:W9"/>
    <mergeCell ref="S14:W16"/>
    <mergeCell ref="S17:W19"/>
    <mergeCell ref="S21:W29"/>
    <mergeCell ref="H32:I32"/>
    <mergeCell ref="S32:V33"/>
    <mergeCell ref="B2:E2"/>
    <mergeCell ref="G2:P2"/>
    <mergeCell ref="B4:E4"/>
    <mergeCell ref="G4:J4"/>
    <mergeCell ref="M4:P4"/>
    <mergeCell ref="B5:D5"/>
    <mergeCell ref="G5:I5"/>
    <mergeCell ref="D20:D21"/>
    <mergeCell ref="E20:E21"/>
    <mergeCell ref="B23:E25"/>
    <mergeCell ref="G20:H21"/>
    <mergeCell ref="I20:I21"/>
    <mergeCell ref="M18:P19"/>
    <mergeCell ref="N20:N21"/>
  </mergeCells>
  <conditionalFormatting sqref="C32:C39">
    <cfRule type="expression" dxfId="6" priority="1">
      <formula>$J32&gt;0.18</formula>
    </cfRule>
  </conditionalFormatting>
  <conditionalFormatting sqref="E32:F39 H32:I39 L32:L39">
    <cfRule type="cellIs" dxfId="5" priority="2" operator="lessThan">
      <formula>29999</formula>
    </cfRule>
    <cfRule type="cellIs" dxfId="4" priority="3" operator="between">
      <formula>30000</formula>
      <formula>39999</formula>
    </cfRule>
    <cfRule type="cellIs" dxfId="3" priority="4" operator="greaterThan">
      <formula>40000</formula>
    </cfRule>
  </conditionalFormatting>
  <conditionalFormatting sqref="G32:G39 J32:J39 N32:N39">
    <cfRule type="cellIs" dxfId="2" priority="5" operator="lessThan">
      <formula>0.1699</formula>
    </cfRule>
    <cfRule type="cellIs" dxfId="1" priority="6" operator="between">
      <formula>0.17</formula>
      <formula>0.199</formula>
    </cfRule>
    <cfRule type="cellIs" dxfId="0" priority="7" operator="greaterThan">
      <formula>0.2</formula>
    </cfRule>
  </conditionalFormatting>
  <pageMargins left="0.7" right="0.7" top="0.75" bottom="0.75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6AE05-66DD-0643-9FF5-ECEE994515AE}">
  <dimension ref="A1"/>
  <sheetViews>
    <sheetView workbookViewId="0">
      <selection activeCell="D15" sqref="D15"/>
    </sheetView>
  </sheetViews>
  <sheetFormatPr baseColWidth="10" defaultRowHeight="16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Kalkulation</vt:lpstr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Minh Parrandier</cp:lastModifiedBy>
  <dcterms:created xsi:type="dcterms:W3CDTF">2020-08-31T09:04:52Z</dcterms:created>
  <dcterms:modified xsi:type="dcterms:W3CDTF">2025-09-16T14:59:53Z</dcterms:modified>
</cp:coreProperties>
</file>