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chart10.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10"/>
  <workbookPr filterPrivacy="1" codeName="ThisWorkbook"/>
  <xr:revisionPtr revIDLastSave="0" documentId="13_ncr:1_{5920DDB2-53A5-E24A-A155-C565D7D52673}" xr6:coauthVersionLast="47" xr6:coauthVersionMax="47" xr10:uidLastSave="{00000000-0000-0000-0000-000000000000}"/>
  <workbookProtection workbookAlgorithmName="SHA-512" workbookHashValue="YbaqKg4AAQXcUENMGpFAkdzYQqjBMBE/eDvjY00ONSBcTXxXYt5c0UDLW1kaJQOT7RmApBXhicOH7jxrdp/JIA==" workbookSaltValue="AINx93pA4rjwONpEoBTVtw==" workbookSpinCount="100000" lockStructure="1"/>
  <bookViews>
    <workbookView xWindow="0" yWindow="760" windowWidth="29400" windowHeight="18880" tabRatio="813" activeTab="1" xr2:uid="{00000000-000D-0000-FFFF-FFFF00000000}"/>
  </bookViews>
  <sheets>
    <sheet name="Deckblatt" sheetId="16" r:id="rId1"/>
    <sheet name="Cockpit" sheetId="9" r:id="rId2"/>
    <sheet name="Bankgespräch" sheetId="15" r:id="rId3"/>
    <sheet name="Miete, Cashflow, Steuern" sheetId="21" r:id="rId4"/>
    <sheet name="Wert, AfA, Darlehen" sheetId="10" r:id="rId5"/>
    <sheet name="Szenarien" sheetId="20" r:id="rId6"/>
    <sheet name="Diagramme" sheetId="11" r:id="rId7"/>
    <sheet name="MFH-Kalkulator" sheetId="22" r:id="rId8"/>
    <sheet name="Sanierungsplaner" sheetId="19" r:id="rId9"/>
    <sheet name="Konfiguration" sheetId="14" r:id="rId10"/>
    <sheet name="Haushaltsrechnung" sheetId="17" r:id="rId11"/>
    <sheet name="Vermögensaufstellung" sheetId="18" r:id="rId12"/>
  </sheets>
  <definedNames>
    <definedName name="_xlnm._FilterDatabase" localSheetId="7" hidden="1">'MFH-Kalkulator'!$A$5:$BB$223</definedName>
    <definedName name="_xlnm._FilterDatabase" localSheetId="8" hidden="1">Sanierungsplaner!$A$6:$A$241</definedName>
    <definedName name="_xlnm.Print_Area" localSheetId="2">Bankgespräch!$A$5:$L$55</definedName>
    <definedName name="_xlnm.Print_Area" localSheetId="1">Cockpit!$A$5:$X$47</definedName>
    <definedName name="_xlnm.Print_Area" localSheetId="0">Deckblatt!$B$6:$M$38</definedName>
    <definedName name="_xlnm.Print_Area" localSheetId="6">Diagramme!$A$5:$S$106</definedName>
    <definedName name="_xlnm.Print_Area" localSheetId="10">Haushaltsrechnung!$B$6:$P$51</definedName>
    <definedName name="_xlnm.Print_Area" localSheetId="9">Konfiguration!$A$5:$F$13</definedName>
    <definedName name="_xlnm.Print_Area" localSheetId="7">'MFH-Kalkulator'!$A$5:$BC$224</definedName>
    <definedName name="_xlnm.Print_Area" localSheetId="3">'Miete, Cashflow, Steuern'!$A$5:$BB$78</definedName>
    <definedName name="_xlnm.Print_Area" localSheetId="8">Sanierungsplaner!$A$6:$L$240</definedName>
    <definedName name="_xlnm.Print_Area" localSheetId="5">Szenarien!$A$5:$AW$32</definedName>
    <definedName name="_xlnm.Print_Area" localSheetId="11">Vermögensaufstellung!$B$6:$P$39</definedName>
    <definedName name="_xlnm.Print_Area" localSheetId="4">'Wert, AfA, Darlehen'!$A$5:$BB$116</definedName>
    <definedName name="_xlnm.Print_Titles" localSheetId="7">'MFH-Kalkulator'!$A:$D</definedName>
    <definedName name="_xlnm.Print_Titles" localSheetId="3">'Miete, Cashflow, Steuern'!$A:$C</definedName>
    <definedName name="_xlnm.Print_Titles" localSheetId="4">'Wert, AfA, Darlehen'!$A:$C</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6" i="9" l="1"/>
  <c r="K25" i="9"/>
  <c r="N16" i="9" l="1"/>
  <c r="K20" i="9"/>
  <c r="D10" i="10" l="1"/>
  <c r="E10" i="10" s="1"/>
  <c r="F10" i="10" s="1"/>
  <c r="G10" i="10" s="1"/>
  <c r="H10" i="10" s="1"/>
  <c r="I10" i="10" s="1"/>
  <c r="J10" i="10" s="1"/>
  <c r="K10" i="10" s="1"/>
  <c r="L10" i="10" s="1"/>
  <c r="M10" i="10" s="1"/>
  <c r="N10" i="10" s="1"/>
  <c r="O10" i="10" s="1"/>
  <c r="P10" i="10" s="1"/>
  <c r="Q10" i="10" s="1"/>
  <c r="R10" i="10" s="1"/>
  <c r="S10" i="10" s="1"/>
  <c r="T10" i="10" s="1"/>
  <c r="U10" i="10" s="1"/>
  <c r="V10" i="10" s="1"/>
  <c r="W10" i="10" s="1"/>
  <c r="X10" i="10" s="1"/>
  <c r="Y10" i="10" s="1"/>
  <c r="Z10" i="10" s="1"/>
  <c r="AA10" i="10" s="1"/>
  <c r="AB10" i="10" s="1"/>
  <c r="AC10" i="10" s="1"/>
  <c r="AD10" i="10" s="1"/>
  <c r="AE10" i="10" s="1"/>
  <c r="AF10" i="10" s="1"/>
  <c r="AG10" i="10" s="1"/>
  <c r="AH10" i="10" s="1"/>
  <c r="AI10" i="10" s="1"/>
  <c r="AJ10" i="10" s="1"/>
  <c r="AK10" i="10" s="1"/>
  <c r="AL10" i="10" s="1"/>
  <c r="AM10" i="10" s="1"/>
  <c r="AN10" i="10" s="1"/>
  <c r="AO10" i="10" s="1"/>
  <c r="AP10" i="10" s="1"/>
  <c r="AQ10" i="10" s="1"/>
  <c r="AR10" i="10" s="1"/>
  <c r="AS10" i="10" s="1"/>
  <c r="AT10" i="10" s="1"/>
  <c r="AU10" i="10" s="1"/>
  <c r="AV10" i="10" s="1"/>
  <c r="AW10" i="10" s="1"/>
  <c r="AX10" i="10" s="1"/>
  <c r="AY10" i="10" s="1"/>
  <c r="AZ10" i="10" s="1"/>
  <c r="BA10" i="10" s="1"/>
  <c r="L56" i="21"/>
  <c r="BA47" i="21"/>
  <c r="BA56" i="21" s="1"/>
  <c r="AZ47" i="21"/>
  <c r="AZ56" i="21" s="1"/>
  <c r="AY47" i="21"/>
  <c r="AY56" i="21" s="1"/>
  <c r="AX47" i="21"/>
  <c r="AX56" i="21" s="1"/>
  <c r="AW47" i="21"/>
  <c r="AW56" i="21" s="1"/>
  <c r="AV47" i="21"/>
  <c r="AV56" i="21" s="1"/>
  <c r="AU47" i="21"/>
  <c r="AU56" i="21" s="1"/>
  <c r="AT47" i="21"/>
  <c r="AT56" i="21" s="1"/>
  <c r="AS47" i="21"/>
  <c r="AS56" i="21" s="1"/>
  <c r="AR47" i="21"/>
  <c r="AR56" i="21" s="1"/>
  <c r="AQ47" i="21"/>
  <c r="AQ56" i="21" s="1"/>
  <c r="AP47" i="21"/>
  <c r="AP56" i="21" s="1"/>
  <c r="AO47" i="21"/>
  <c r="AO56" i="21" s="1"/>
  <c r="AN47" i="21"/>
  <c r="AN56" i="21" s="1"/>
  <c r="AM47" i="21"/>
  <c r="AM56" i="21" s="1"/>
  <c r="AL47" i="21"/>
  <c r="AL56" i="21" s="1"/>
  <c r="AK47" i="21"/>
  <c r="AK56" i="21" s="1"/>
  <c r="AJ47" i="21"/>
  <c r="AJ56" i="21" s="1"/>
  <c r="AI47" i="21"/>
  <c r="AI56" i="21" s="1"/>
  <c r="AH47" i="21"/>
  <c r="AH56" i="21" s="1"/>
  <c r="AG47" i="21"/>
  <c r="AG56" i="21" s="1"/>
  <c r="AF47" i="21"/>
  <c r="AF56" i="21" s="1"/>
  <c r="AE47" i="21"/>
  <c r="AE56" i="21" s="1"/>
  <c r="AD47" i="21"/>
  <c r="AD56" i="21" s="1"/>
  <c r="AC47" i="21"/>
  <c r="AC56" i="21" s="1"/>
  <c r="AB47" i="21"/>
  <c r="AB56" i="21" s="1"/>
  <c r="AA47" i="21"/>
  <c r="AA56" i="21" s="1"/>
  <c r="Z47" i="21"/>
  <c r="Z56" i="21" s="1"/>
  <c r="Y47" i="21"/>
  <c r="Y56" i="21" s="1"/>
  <c r="X47" i="21"/>
  <c r="X56" i="21" s="1"/>
  <c r="W47" i="21"/>
  <c r="W56" i="21" s="1"/>
  <c r="V47" i="21"/>
  <c r="V56" i="21" s="1"/>
  <c r="U47" i="21"/>
  <c r="U56" i="21" s="1"/>
  <c r="T47" i="21"/>
  <c r="T56" i="21" s="1"/>
  <c r="S47" i="21"/>
  <c r="S56" i="21" s="1"/>
  <c r="R47" i="21"/>
  <c r="R56" i="21" s="1"/>
  <c r="Q47" i="21"/>
  <c r="Q56" i="21" s="1"/>
  <c r="P47" i="21"/>
  <c r="P56" i="21" s="1"/>
  <c r="O47" i="21"/>
  <c r="O56" i="21" s="1"/>
  <c r="N47" i="21"/>
  <c r="N56" i="21" s="1"/>
  <c r="M47" i="21"/>
  <c r="M56" i="21" s="1"/>
  <c r="L47" i="21"/>
  <c r="K47" i="21"/>
  <c r="K56" i="21" s="1"/>
  <c r="J47" i="21"/>
  <c r="J56" i="21" s="1"/>
  <c r="I47" i="21"/>
  <c r="I56" i="21" s="1"/>
  <c r="H47" i="21"/>
  <c r="H56" i="21" s="1"/>
  <c r="G47" i="21"/>
  <c r="G56" i="21" s="1"/>
  <c r="F47" i="21"/>
  <c r="F56" i="21" s="1"/>
  <c r="E47" i="21"/>
  <c r="E56" i="21" s="1"/>
  <c r="D47" i="21"/>
  <c r="D56" i="21" s="1"/>
  <c r="N17" i="9" l="1"/>
  <c r="D10" i="11" l="1"/>
  <c r="B6" i="11"/>
  <c r="C8" i="15"/>
  <c r="D88" i="10" l="1"/>
  <c r="D71" i="10"/>
  <c r="D75" i="10" s="1"/>
  <c r="D54" i="10"/>
  <c r="D58" i="10" s="1"/>
  <c r="D59" i="10" s="1"/>
  <c r="D86" i="10"/>
  <c r="E86" i="10" s="1"/>
  <c r="F86" i="10" s="1"/>
  <c r="G86" i="10" s="1"/>
  <c r="H86" i="10" s="1"/>
  <c r="I86" i="10" s="1"/>
  <c r="J86" i="10" s="1"/>
  <c r="K86" i="10" s="1"/>
  <c r="L86" i="10" s="1"/>
  <c r="M86" i="10" s="1"/>
  <c r="N86" i="10" s="1"/>
  <c r="O86" i="10" s="1"/>
  <c r="P86" i="10" s="1"/>
  <c r="Q86" i="10" s="1"/>
  <c r="R86" i="10" s="1"/>
  <c r="S86" i="10" s="1"/>
  <c r="T86" i="10" s="1"/>
  <c r="U86" i="10" s="1"/>
  <c r="V86" i="10" s="1"/>
  <c r="W86" i="10" s="1"/>
  <c r="X86" i="10" s="1"/>
  <c r="Y86" i="10" s="1"/>
  <c r="Z86" i="10" s="1"/>
  <c r="AA86" i="10" s="1"/>
  <c r="AB86" i="10" s="1"/>
  <c r="AC86" i="10" s="1"/>
  <c r="AD86" i="10" s="1"/>
  <c r="AE86" i="10" s="1"/>
  <c r="AF86" i="10" s="1"/>
  <c r="AG86" i="10" s="1"/>
  <c r="AH86" i="10" s="1"/>
  <c r="AI86" i="10" s="1"/>
  <c r="AJ86" i="10" s="1"/>
  <c r="AK86" i="10" s="1"/>
  <c r="AL86" i="10" s="1"/>
  <c r="AM86" i="10" s="1"/>
  <c r="AN86" i="10" s="1"/>
  <c r="AO86" i="10" s="1"/>
  <c r="AP86" i="10" s="1"/>
  <c r="AQ86" i="10" s="1"/>
  <c r="AR86" i="10" s="1"/>
  <c r="AS86" i="10" s="1"/>
  <c r="AT86" i="10" s="1"/>
  <c r="AU86" i="10" s="1"/>
  <c r="AV86" i="10" s="1"/>
  <c r="AW86" i="10" s="1"/>
  <c r="AX86" i="10" s="1"/>
  <c r="AY86" i="10" s="1"/>
  <c r="AZ86" i="10" s="1"/>
  <c r="BA86" i="10" s="1"/>
  <c r="D69" i="10"/>
  <c r="D52" i="10"/>
  <c r="D72" i="10" l="1"/>
  <c r="D78" i="10" s="1"/>
  <c r="D81" i="10" s="1"/>
  <c r="D55" i="10"/>
  <c r="D61" i="10" s="1"/>
  <c r="D64" i="10" s="1"/>
  <c r="E52" i="10"/>
  <c r="F52" i="10" s="1"/>
  <c r="G52" i="10" s="1"/>
  <c r="H52" i="10" s="1"/>
  <c r="I52" i="10" s="1"/>
  <c r="J52" i="10" s="1"/>
  <c r="K52" i="10" s="1"/>
  <c r="L52" i="10" s="1"/>
  <c r="M52" i="10" s="1"/>
  <c r="N52" i="10" s="1"/>
  <c r="O52" i="10" s="1"/>
  <c r="P52" i="10" s="1"/>
  <c r="Q52" i="10" s="1"/>
  <c r="R52" i="10" s="1"/>
  <c r="S52" i="10" s="1"/>
  <c r="T52" i="10" s="1"/>
  <c r="U52" i="10" s="1"/>
  <c r="V52" i="10" s="1"/>
  <c r="W52" i="10" s="1"/>
  <c r="X52" i="10" s="1"/>
  <c r="Y52" i="10" s="1"/>
  <c r="Z52" i="10" s="1"/>
  <c r="AA52" i="10" s="1"/>
  <c r="AB52" i="10" s="1"/>
  <c r="AC52" i="10" s="1"/>
  <c r="AD52" i="10" s="1"/>
  <c r="AE52" i="10" s="1"/>
  <c r="AF52" i="10" s="1"/>
  <c r="AG52" i="10" s="1"/>
  <c r="AH52" i="10" s="1"/>
  <c r="AI52" i="10" s="1"/>
  <c r="AJ52" i="10" s="1"/>
  <c r="AK52" i="10" s="1"/>
  <c r="AL52" i="10" s="1"/>
  <c r="AM52" i="10" s="1"/>
  <c r="AN52" i="10" s="1"/>
  <c r="AO52" i="10" s="1"/>
  <c r="AP52" i="10" s="1"/>
  <c r="AQ52" i="10" s="1"/>
  <c r="AR52" i="10" s="1"/>
  <c r="AS52" i="10" s="1"/>
  <c r="AT52" i="10" s="1"/>
  <c r="AU52" i="10" s="1"/>
  <c r="AV52" i="10" s="1"/>
  <c r="AW52" i="10" s="1"/>
  <c r="AX52" i="10" s="1"/>
  <c r="AY52" i="10" s="1"/>
  <c r="AZ52" i="10" s="1"/>
  <c r="BA52" i="10" s="1"/>
  <c r="D89" i="10"/>
  <c r="D76" i="10"/>
  <c r="D80" i="10"/>
  <c r="E69" i="10"/>
  <c r="F69" i="10" s="1"/>
  <c r="G69" i="10" s="1"/>
  <c r="H69" i="10" s="1"/>
  <c r="I69" i="10" s="1"/>
  <c r="J69" i="10" s="1"/>
  <c r="K69" i="10" s="1"/>
  <c r="L69" i="10" s="1"/>
  <c r="M69" i="10" s="1"/>
  <c r="N69" i="10" s="1"/>
  <c r="O69" i="10" s="1"/>
  <c r="P69" i="10" s="1"/>
  <c r="Q69" i="10" s="1"/>
  <c r="R69" i="10" s="1"/>
  <c r="S69" i="10" s="1"/>
  <c r="T69" i="10" s="1"/>
  <c r="U69" i="10" s="1"/>
  <c r="V69" i="10" s="1"/>
  <c r="W69" i="10" s="1"/>
  <c r="X69" i="10" s="1"/>
  <c r="Y69" i="10" s="1"/>
  <c r="Z69" i="10" s="1"/>
  <c r="AA69" i="10" s="1"/>
  <c r="AB69" i="10" s="1"/>
  <c r="AC69" i="10" s="1"/>
  <c r="AD69" i="10" s="1"/>
  <c r="AE69" i="10" s="1"/>
  <c r="AF69" i="10" s="1"/>
  <c r="AG69" i="10" s="1"/>
  <c r="AH69" i="10" s="1"/>
  <c r="AI69" i="10" s="1"/>
  <c r="AJ69" i="10" s="1"/>
  <c r="AK69" i="10" s="1"/>
  <c r="AL69" i="10" s="1"/>
  <c r="AM69" i="10" s="1"/>
  <c r="AN69" i="10" s="1"/>
  <c r="AO69" i="10" s="1"/>
  <c r="AP69" i="10" s="1"/>
  <c r="AQ69" i="10" s="1"/>
  <c r="AR69" i="10" s="1"/>
  <c r="AS69" i="10" s="1"/>
  <c r="AT69" i="10" s="1"/>
  <c r="AU69" i="10" s="1"/>
  <c r="AV69" i="10" s="1"/>
  <c r="AW69" i="10" s="1"/>
  <c r="AX69" i="10" s="1"/>
  <c r="AY69" i="10" s="1"/>
  <c r="AZ69" i="10" s="1"/>
  <c r="BA69" i="10" s="1"/>
  <c r="D92" i="10"/>
  <c r="D93" i="10" s="1"/>
  <c r="D63" i="10"/>
  <c r="H10" i="9"/>
  <c r="D95" i="10" l="1"/>
  <c r="D98" i="10" s="1"/>
  <c r="D97" i="10"/>
  <c r="K46" i="9"/>
  <c r="K29" i="9" s="1"/>
  <c r="K38" i="9"/>
  <c r="K21" i="9" s="1"/>
  <c r="K22" i="9" s="1"/>
  <c r="K9" i="9" s="1"/>
  <c r="K16" i="9"/>
  <c r="E6" i="22" l="1"/>
  <c r="E18" i="22"/>
  <c r="E19" i="22" s="1"/>
  <c r="E20" i="22" s="1"/>
  <c r="E10" i="22"/>
  <c r="C9" i="22"/>
  <c r="E8" i="22" s="1"/>
  <c r="BB221" i="22"/>
  <c r="BA221" i="22"/>
  <c r="AZ221" i="22"/>
  <c r="AY221" i="22"/>
  <c r="AX221" i="22"/>
  <c r="AW221" i="22"/>
  <c r="AV221" i="22"/>
  <c r="AU221" i="22"/>
  <c r="AT221" i="22"/>
  <c r="AS221" i="22"/>
  <c r="AR221" i="22"/>
  <c r="AQ221" i="22"/>
  <c r="AP221" i="22"/>
  <c r="AO221" i="22"/>
  <c r="AN221" i="22"/>
  <c r="AM221" i="22"/>
  <c r="AL221" i="22"/>
  <c r="AK221" i="22"/>
  <c r="AJ221" i="22"/>
  <c r="AI221" i="22"/>
  <c r="AH221" i="22"/>
  <c r="AG221" i="22"/>
  <c r="AF221" i="22"/>
  <c r="AE221" i="22"/>
  <c r="AD221" i="22"/>
  <c r="AC221" i="22"/>
  <c r="AB221" i="22"/>
  <c r="AA221" i="22"/>
  <c r="Z221" i="22"/>
  <c r="Y221" i="22"/>
  <c r="X221" i="22"/>
  <c r="W221" i="22"/>
  <c r="V221" i="22"/>
  <c r="U221" i="22"/>
  <c r="T221" i="22"/>
  <c r="S221" i="22"/>
  <c r="R221" i="22"/>
  <c r="Q221" i="22"/>
  <c r="P221" i="22"/>
  <c r="O221" i="22"/>
  <c r="N221" i="22"/>
  <c r="M221" i="22"/>
  <c r="L221" i="22"/>
  <c r="K221" i="22"/>
  <c r="J221" i="22"/>
  <c r="I221" i="22"/>
  <c r="H221" i="22"/>
  <c r="G221" i="22"/>
  <c r="F221" i="22"/>
  <c r="E221" i="22"/>
  <c r="E222" i="22" s="1"/>
  <c r="E223" i="22" s="1"/>
  <c r="BB214" i="22"/>
  <c r="BA214" i="22"/>
  <c r="AZ214" i="22"/>
  <c r="AY214" i="22"/>
  <c r="AX214" i="22"/>
  <c r="AW214" i="22"/>
  <c r="AV214" i="22"/>
  <c r="AU214" i="22"/>
  <c r="AT214" i="22"/>
  <c r="AS214" i="22"/>
  <c r="AR214" i="22"/>
  <c r="AQ214" i="22"/>
  <c r="AP214" i="22"/>
  <c r="AO214" i="22"/>
  <c r="AN214" i="22"/>
  <c r="AM214" i="22"/>
  <c r="AL214" i="22"/>
  <c r="AK214" i="22"/>
  <c r="AJ214" i="22"/>
  <c r="AI214" i="22"/>
  <c r="AH214" i="22"/>
  <c r="AG214" i="22"/>
  <c r="AF214" i="22"/>
  <c r="AE214" i="22"/>
  <c r="AD214" i="22"/>
  <c r="AC214" i="22"/>
  <c r="AB214" i="22"/>
  <c r="AA214" i="22"/>
  <c r="Z214" i="22"/>
  <c r="Y214" i="22"/>
  <c r="X214" i="22"/>
  <c r="W214" i="22"/>
  <c r="V214" i="22"/>
  <c r="U214" i="22"/>
  <c r="T214" i="22"/>
  <c r="S214" i="22"/>
  <c r="R214" i="22"/>
  <c r="Q214" i="22"/>
  <c r="P214" i="22"/>
  <c r="O214" i="22"/>
  <c r="N214" i="22"/>
  <c r="M214" i="22"/>
  <c r="L214" i="22"/>
  <c r="K214" i="22"/>
  <c r="J214" i="22"/>
  <c r="I214" i="22"/>
  <c r="H214" i="22"/>
  <c r="G214" i="22"/>
  <c r="F214" i="22"/>
  <c r="E214" i="22"/>
  <c r="E215" i="22" s="1"/>
  <c r="E216" i="22" s="1"/>
  <c r="BB207" i="22"/>
  <c r="BA207" i="22"/>
  <c r="AZ207" i="22"/>
  <c r="AY207" i="22"/>
  <c r="AX207" i="22"/>
  <c r="AW207" i="22"/>
  <c r="AV207" i="22"/>
  <c r="AU207" i="22"/>
  <c r="AT207" i="22"/>
  <c r="AS207" i="22"/>
  <c r="AR207" i="22"/>
  <c r="AQ207" i="22"/>
  <c r="AP207" i="22"/>
  <c r="AO207" i="22"/>
  <c r="AN207" i="22"/>
  <c r="AM207" i="22"/>
  <c r="AL207" i="22"/>
  <c r="AK207" i="22"/>
  <c r="AJ207" i="22"/>
  <c r="AI207" i="22"/>
  <c r="AH207" i="22"/>
  <c r="AG207" i="22"/>
  <c r="AF207" i="22"/>
  <c r="AE207" i="22"/>
  <c r="AD207" i="22"/>
  <c r="AC207" i="22"/>
  <c r="AB207" i="22"/>
  <c r="AA207" i="22"/>
  <c r="Z207" i="22"/>
  <c r="Y207" i="22"/>
  <c r="X207" i="22"/>
  <c r="W207" i="22"/>
  <c r="V207" i="22"/>
  <c r="U207" i="22"/>
  <c r="T207" i="22"/>
  <c r="S207" i="22"/>
  <c r="R207" i="22"/>
  <c r="Q207" i="22"/>
  <c r="P207" i="22"/>
  <c r="O207" i="22"/>
  <c r="N207" i="22"/>
  <c r="M207" i="22"/>
  <c r="L207" i="22"/>
  <c r="K207" i="22"/>
  <c r="J207" i="22"/>
  <c r="I207" i="22"/>
  <c r="H207" i="22"/>
  <c r="G207" i="22"/>
  <c r="F207" i="22"/>
  <c r="E207" i="22"/>
  <c r="E208" i="22" s="1"/>
  <c r="E209" i="22" s="1"/>
  <c r="BB200" i="22"/>
  <c r="BA200" i="22"/>
  <c r="AZ200" i="22"/>
  <c r="AY200" i="22"/>
  <c r="AX200" i="22"/>
  <c r="AW200" i="22"/>
  <c r="AV200" i="22"/>
  <c r="AU200" i="22"/>
  <c r="AT200" i="22"/>
  <c r="AS200" i="22"/>
  <c r="AR200" i="22"/>
  <c r="AQ200" i="22"/>
  <c r="AP200" i="22"/>
  <c r="AO200" i="22"/>
  <c r="AN200" i="22"/>
  <c r="AM200" i="22"/>
  <c r="AL200" i="22"/>
  <c r="AK200" i="22"/>
  <c r="AJ200" i="22"/>
  <c r="AI200" i="22"/>
  <c r="AH200" i="22"/>
  <c r="AG200" i="22"/>
  <c r="AF200" i="22"/>
  <c r="AE200" i="22"/>
  <c r="AD200" i="22"/>
  <c r="AC200" i="22"/>
  <c r="AB200" i="22"/>
  <c r="AA200" i="22"/>
  <c r="Z200" i="22"/>
  <c r="Y200" i="22"/>
  <c r="X200" i="22"/>
  <c r="W200" i="22"/>
  <c r="V200" i="22"/>
  <c r="U200" i="22"/>
  <c r="T200" i="22"/>
  <c r="S200" i="22"/>
  <c r="R200" i="22"/>
  <c r="Q200" i="22"/>
  <c r="P200" i="22"/>
  <c r="O200" i="22"/>
  <c r="N200" i="22"/>
  <c r="M200" i="22"/>
  <c r="L200" i="22"/>
  <c r="K200" i="22"/>
  <c r="J200" i="22"/>
  <c r="I200" i="22"/>
  <c r="H200" i="22"/>
  <c r="G200" i="22"/>
  <c r="F200" i="22"/>
  <c r="E200" i="22"/>
  <c r="E201" i="22" s="1"/>
  <c r="E202" i="22" s="1"/>
  <c r="BB193" i="22"/>
  <c r="BA193" i="22"/>
  <c r="AZ193" i="22"/>
  <c r="AY193" i="22"/>
  <c r="AX193" i="22"/>
  <c r="AW193" i="22"/>
  <c r="AV193" i="22"/>
  <c r="AU193" i="22"/>
  <c r="AT193" i="22"/>
  <c r="AS193" i="22"/>
  <c r="AR193" i="22"/>
  <c r="AQ193" i="22"/>
  <c r="AP193" i="22"/>
  <c r="AO193" i="22"/>
  <c r="AN193" i="22"/>
  <c r="AM193" i="22"/>
  <c r="AL193" i="22"/>
  <c r="AK193" i="22"/>
  <c r="AJ193" i="22"/>
  <c r="AI193" i="22"/>
  <c r="AH193" i="22"/>
  <c r="AG193" i="22"/>
  <c r="AF193" i="22"/>
  <c r="AE193" i="22"/>
  <c r="AD193" i="22"/>
  <c r="AC193" i="22"/>
  <c r="AB193" i="22"/>
  <c r="AA193" i="22"/>
  <c r="Z193" i="22"/>
  <c r="Y193" i="22"/>
  <c r="X193" i="22"/>
  <c r="W193" i="22"/>
  <c r="V193" i="22"/>
  <c r="U193" i="22"/>
  <c r="T193" i="22"/>
  <c r="S193" i="22"/>
  <c r="R193" i="22"/>
  <c r="Q193" i="22"/>
  <c r="P193" i="22"/>
  <c r="O193" i="22"/>
  <c r="N193" i="22"/>
  <c r="M193" i="22"/>
  <c r="L193" i="22"/>
  <c r="K193" i="22"/>
  <c r="J193" i="22"/>
  <c r="I193" i="22"/>
  <c r="H193" i="22"/>
  <c r="G193" i="22"/>
  <c r="F193" i="22"/>
  <c r="E193" i="22"/>
  <c r="E194" i="22" s="1"/>
  <c r="E195" i="22" s="1"/>
  <c r="BB186" i="22"/>
  <c r="BA186" i="22"/>
  <c r="AZ186" i="22"/>
  <c r="AY186" i="22"/>
  <c r="AX186" i="22"/>
  <c r="AW186" i="22"/>
  <c r="AV186" i="22"/>
  <c r="AU186" i="22"/>
  <c r="AT186" i="22"/>
  <c r="AS186" i="22"/>
  <c r="AR186" i="22"/>
  <c r="AQ186" i="22"/>
  <c r="AP186" i="22"/>
  <c r="AO186" i="22"/>
  <c r="AN186" i="22"/>
  <c r="AM186" i="22"/>
  <c r="AL186" i="22"/>
  <c r="AK186" i="22"/>
  <c r="AJ186" i="22"/>
  <c r="AI186" i="22"/>
  <c r="AH186" i="22"/>
  <c r="AG186" i="22"/>
  <c r="AF186" i="22"/>
  <c r="AE186" i="22"/>
  <c r="AD186" i="22"/>
  <c r="AC186" i="22"/>
  <c r="AB186" i="22"/>
  <c r="AA186" i="22"/>
  <c r="Z186" i="22"/>
  <c r="Y186" i="22"/>
  <c r="X186" i="22"/>
  <c r="W186" i="22"/>
  <c r="V186" i="22"/>
  <c r="U186" i="22"/>
  <c r="T186" i="22"/>
  <c r="S186" i="22"/>
  <c r="R186" i="22"/>
  <c r="Q186" i="22"/>
  <c r="P186" i="22"/>
  <c r="O186" i="22"/>
  <c r="N186" i="22"/>
  <c r="M186" i="22"/>
  <c r="L186" i="22"/>
  <c r="K186" i="22"/>
  <c r="J186" i="22"/>
  <c r="I186" i="22"/>
  <c r="H186" i="22"/>
  <c r="G186" i="22"/>
  <c r="F186" i="22"/>
  <c r="E186" i="22"/>
  <c r="E187" i="22" s="1"/>
  <c r="E188" i="22" s="1"/>
  <c r="BB179" i="22"/>
  <c r="BA179" i="22"/>
  <c r="AZ179" i="22"/>
  <c r="AY179" i="22"/>
  <c r="AX179" i="22"/>
  <c r="AW179" i="22"/>
  <c r="AV179" i="22"/>
  <c r="AU179" i="22"/>
  <c r="AT179" i="22"/>
  <c r="AS179" i="22"/>
  <c r="AR179" i="22"/>
  <c r="AQ179" i="22"/>
  <c r="AP179" i="22"/>
  <c r="AO179" i="22"/>
  <c r="AN179" i="22"/>
  <c r="AM179" i="22"/>
  <c r="AL179" i="22"/>
  <c r="AK179" i="22"/>
  <c r="AJ179" i="22"/>
  <c r="AI179" i="22"/>
  <c r="AH179" i="22"/>
  <c r="AG179" i="22"/>
  <c r="AF179" i="22"/>
  <c r="AE179" i="22"/>
  <c r="AD179" i="22"/>
  <c r="AC179" i="22"/>
  <c r="AB179" i="22"/>
  <c r="AA179" i="22"/>
  <c r="Z179" i="22"/>
  <c r="Y179" i="22"/>
  <c r="X179" i="22"/>
  <c r="W179" i="22"/>
  <c r="V179" i="22"/>
  <c r="U179" i="22"/>
  <c r="T179" i="22"/>
  <c r="S179" i="22"/>
  <c r="R179" i="22"/>
  <c r="Q179" i="22"/>
  <c r="P179" i="22"/>
  <c r="O179" i="22"/>
  <c r="N179" i="22"/>
  <c r="M179" i="22"/>
  <c r="L179" i="22"/>
  <c r="K179" i="22"/>
  <c r="J179" i="22"/>
  <c r="I179" i="22"/>
  <c r="H179" i="22"/>
  <c r="G179" i="22"/>
  <c r="F179" i="22"/>
  <c r="E179" i="22"/>
  <c r="E180" i="22" s="1"/>
  <c r="E181" i="22" s="1"/>
  <c r="BB172" i="22"/>
  <c r="BA172" i="22"/>
  <c r="AZ172" i="22"/>
  <c r="AY172" i="22"/>
  <c r="AX172" i="22"/>
  <c r="AW172" i="22"/>
  <c r="AV172" i="22"/>
  <c r="AU172" i="22"/>
  <c r="AT172" i="22"/>
  <c r="AS172" i="22"/>
  <c r="AR172" i="22"/>
  <c r="AQ172" i="22"/>
  <c r="AP172" i="22"/>
  <c r="AO172" i="22"/>
  <c r="AN172" i="22"/>
  <c r="AM172" i="22"/>
  <c r="AL172" i="22"/>
  <c r="AK172" i="22"/>
  <c r="AJ172" i="22"/>
  <c r="AI172" i="22"/>
  <c r="AH172" i="22"/>
  <c r="AG172" i="22"/>
  <c r="AF172" i="22"/>
  <c r="AE172" i="22"/>
  <c r="AD172" i="22"/>
  <c r="AC172" i="22"/>
  <c r="AB172" i="22"/>
  <c r="AA172" i="22"/>
  <c r="Z172" i="22"/>
  <c r="Y172" i="22"/>
  <c r="X172" i="22"/>
  <c r="W172" i="22"/>
  <c r="V172" i="22"/>
  <c r="U172" i="22"/>
  <c r="T172" i="22"/>
  <c r="S172" i="22"/>
  <c r="R172" i="22"/>
  <c r="Q172" i="22"/>
  <c r="P172" i="22"/>
  <c r="O172" i="22"/>
  <c r="N172" i="22"/>
  <c r="M172" i="22"/>
  <c r="L172" i="22"/>
  <c r="K172" i="22"/>
  <c r="J172" i="22"/>
  <c r="I172" i="22"/>
  <c r="H172" i="22"/>
  <c r="G172" i="22"/>
  <c r="F172" i="22"/>
  <c r="E172" i="22"/>
  <c r="E173" i="22" s="1"/>
  <c r="E174" i="22" s="1"/>
  <c r="BB165" i="22"/>
  <c r="BA165" i="22"/>
  <c r="AZ165" i="22"/>
  <c r="AY165" i="22"/>
  <c r="AX165" i="22"/>
  <c r="AW165" i="22"/>
  <c r="AV165" i="22"/>
  <c r="AU165" i="22"/>
  <c r="AT165" i="22"/>
  <c r="AS165" i="22"/>
  <c r="AR165" i="22"/>
  <c r="AQ165" i="22"/>
  <c r="AP165" i="22"/>
  <c r="AO165" i="22"/>
  <c r="AN165" i="22"/>
  <c r="AM165" i="22"/>
  <c r="AL165" i="22"/>
  <c r="AK165" i="22"/>
  <c r="AJ165" i="22"/>
  <c r="AI165" i="22"/>
  <c r="AH165" i="22"/>
  <c r="AG165" i="22"/>
  <c r="AF165" i="22"/>
  <c r="AE165" i="22"/>
  <c r="AD165" i="22"/>
  <c r="AC165" i="22"/>
  <c r="AB165" i="22"/>
  <c r="AA165" i="22"/>
  <c r="Z165" i="22"/>
  <c r="Y165" i="22"/>
  <c r="X165" i="22"/>
  <c r="W165" i="22"/>
  <c r="V165" i="22"/>
  <c r="U165" i="22"/>
  <c r="T165" i="22"/>
  <c r="S165" i="22"/>
  <c r="R165" i="22"/>
  <c r="Q165" i="22"/>
  <c r="P165" i="22"/>
  <c r="O165" i="22"/>
  <c r="N165" i="22"/>
  <c r="M165" i="22"/>
  <c r="L165" i="22"/>
  <c r="K165" i="22"/>
  <c r="J165" i="22"/>
  <c r="I165" i="22"/>
  <c r="H165" i="22"/>
  <c r="G165" i="22"/>
  <c r="F165" i="22"/>
  <c r="E165" i="22"/>
  <c r="E166" i="22" s="1"/>
  <c r="F164" i="22" s="1"/>
  <c r="BB158" i="22"/>
  <c r="BA158" i="22"/>
  <c r="AZ158" i="22"/>
  <c r="AY158" i="22"/>
  <c r="AX158" i="22"/>
  <c r="AW158" i="22"/>
  <c r="AV158" i="22"/>
  <c r="AU158" i="22"/>
  <c r="AT158" i="22"/>
  <c r="AS158" i="22"/>
  <c r="AR158" i="22"/>
  <c r="AQ158" i="22"/>
  <c r="AP158" i="22"/>
  <c r="AO158" i="22"/>
  <c r="AN158" i="22"/>
  <c r="AM158" i="22"/>
  <c r="AL158" i="22"/>
  <c r="AK158" i="22"/>
  <c r="AJ158" i="22"/>
  <c r="AI158" i="22"/>
  <c r="AH158" i="22"/>
  <c r="AG158" i="22"/>
  <c r="AF158" i="22"/>
  <c r="AE158" i="22"/>
  <c r="AD158" i="22"/>
  <c r="AC158" i="22"/>
  <c r="AB158" i="22"/>
  <c r="AA158" i="22"/>
  <c r="Z158" i="22"/>
  <c r="Y158" i="22"/>
  <c r="X158" i="22"/>
  <c r="W158" i="22"/>
  <c r="V158" i="22"/>
  <c r="U158" i="22"/>
  <c r="T158" i="22"/>
  <c r="S158" i="22"/>
  <c r="R158" i="22"/>
  <c r="Q158" i="22"/>
  <c r="P158" i="22"/>
  <c r="O158" i="22"/>
  <c r="N158" i="22"/>
  <c r="M158" i="22"/>
  <c r="L158" i="22"/>
  <c r="K158" i="22"/>
  <c r="J158" i="22"/>
  <c r="I158" i="22"/>
  <c r="H158" i="22"/>
  <c r="G158" i="22"/>
  <c r="F158" i="22"/>
  <c r="E158" i="22"/>
  <c r="E159" i="22" s="1"/>
  <c r="E160" i="22" s="1"/>
  <c r="BB151" i="22"/>
  <c r="BA151" i="22"/>
  <c r="AZ151" i="22"/>
  <c r="AY151" i="22"/>
  <c r="AX151" i="22"/>
  <c r="AW151" i="22"/>
  <c r="AV151" i="22"/>
  <c r="AU151" i="22"/>
  <c r="AT151" i="22"/>
  <c r="AS151" i="22"/>
  <c r="AR151" i="22"/>
  <c r="AQ151" i="22"/>
  <c r="AP151" i="22"/>
  <c r="AO151" i="22"/>
  <c r="AN151" i="22"/>
  <c r="AM151" i="22"/>
  <c r="AL151" i="22"/>
  <c r="AK151" i="22"/>
  <c r="AJ151" i="22"/>
  <c r="AI151" i="22"/>
  <c r="AH151" i="22"/>
  <c r="AG151" i="22"/>
  <c r="AF151" i="22"/>
  <c r="AE151" i="22"/>
  <c r="AD151" i="22"/>
  <c r="AC151" i="22"/>
  <c r="AB151" i="22"/>
  <c r="AA151" i="22"/>
  <c r="Z151" i="22"/>
  <c r="Y151" i="22"/>
  <c r="X151" i="22"/>
  <c r="W151" i="22"/>
  <c r="V151" i="22"/>
  <c r="U151" i="22"/>
  <c r="T151" i="22"/>
  <c r="S151" i="22"/>
  <c r="R151" i="22"/>
  <c r="Q151" i="22"/>
  <c r="P151" i="22"/>
  <c r="O151" i="22"/>
  <c r="N151" i="22"/>
  <c r="M151" i="22"/>
  <c r="L151" i="22"/>
  <c r="K151" i="22"/>
  <c r="J151" i="22"/>
  <c r="I151" i="22"/>
  <c r="H151" i="22"/>
  <c r="G151" i="22"/>
  <c r="F151" i="22"/>
  <c r="E151" i="22"/>
  <c r="E152" i="22" s="1"/>
  <c r="E153" i="22" s="1"/>
  <c r="BB144" i="22"/>
  <c r="BA144" i="22"/>
  <c r="AZ144" i="22"/>
  <c r="AY144" i="22"/>
  <c r="AX144" i="22"/>
  <c r="AW144" i="22"/>
  <c r="AV144" i="22"/>
  <c r="AU144" i="22"/>
  <c r="AT144" i="22"/>
  <c r="AS144" i="22"/>
  <c r="AR144" i="22"/>
  <c r="AQ144" i="22"/>
  <c r="AP144" i="22"/>
  <c r="AO144" i="22"/>
  <c r="AN144" i="22"/>
  <c r="AM144" i="22"/>
  <c r="AL144" i="22"/>
  <c r="AK144" i="22"/>
  <c r="AJ144" i="22"/>
  <c r="AI144" i="22"/>
  <c r="AH144" i="22"/>
  <c r="AG144" i="22"/>
  <c r="AF144" i="22"/>
  <c r="AE144" i="22"/>
  <c r="AD144" i="22"/>
  <c r="AC144" i="22"/>
  <c r="AB144" i="22"/>
  <c r="AA144" i="22"/>
  <c r="Z144" i="22"/>
  <c r="Y144" i="22"/>
  <c r="X144" i="22"/>
  <c r="W144" i="22"/>
  <c r="V144" i="22"/>
  <c r="U144" i="22"/>
  <c r="T144" i="22"/>
  <c r="S144" i="22"/>
  <c r="R144" i="22"/>
  <c r="Q144" i="22"/>
  <c r="P144" i="22"/>
  <c r="O144" i="22"/>
  <c r="N144" i="22"/>
  <c r="M144" i="22"/>
  <c r="L144" i="22"/>
  <c r="K144" i="22"/>
  <c r="J144" i="22"/>
  <c r="I144" i="22"/>
  <c r="H144" i="22"/>
  <c r="G144" i="22"/>
  <c r="F144" i="22"/>
  <c r="E144" i="22"/>
  <c r="E145" i="22" s="1"/>
  <c r="E146" i="22" s="1"/>
  <c r="BB137" i="22"/>
  <c r="BA137" i="22"/>
  <c r="AZ137" i="22"/>
  <c r="AY137" i="22"/>
  <c r="AX137" i="22"/>
  <c r="AW137" i="22"/>
  <c r="AV137" i="22"/>
  <c r="AU137" i="22"/>
  <c r="AT137" i="22"/>
  <c r="AS137" i="22"/>
  <c r="AR137" i="22"/>
  <c r="AQ137" i="22"/>
  <c r="AP137" i="22"/>
  <c r="AO137" i="22"/>
  <c r="AN137" i="22"/>
  <c r="AM137" i="22"/>
  <c r="AL137" i="22"/>
  <c r="AK137" i="22"/>
  <c r="AJ137" i="22"/>
  <c r="AI137" i="22"/>
  <c r="AH137" i="22"/>
  <c r="AG137" i="22"/>
  <c r="AF137" i="22"/>
  <c r="AE137" i="22"/>
  <c r="AD137" i="22"/>
  <c r="AC137" i="22"/>
  <c r="AB137" i="22"/>
  <c r="AA137" i="22"/>
  <c r="Z137" i="22"/>
  <c r="Y137" i="22"/>
  <c r="X137" i="22"/>
  <c r="W137" i="22"/>
  <c r="V137" i="22"/>
  <c r="U137" i="22"/>
  <c r="T137" i="22"/>
  <c r="S137" i="22"/>
  <c r="R137" i="22"/>
  <c r="Q137" i="22"/>
  <c r="P137" i="22"/>
  <c r="O137" i="22"/>
  <c r="N137" i="22"/>
  <c r="M137" i="22"/>
  <c r="L137" i="22"/>
  <c r="K137" i="22"/>
  <c r="J137" i="22"/>
  <c r="I137" i="22"/>
  <c r="H137" i="22"/>
  <c r="G137" i="22"/>
  <c r="F137" i="22"/>
  <c r="E137" i="22"/>
  <c r="E138" i="22" s="1"/>
  <c r="E139" i="22" s="1"/>
  <c r="BB130" i="22"/>
  <c r="BA130" i="22"/>
  <c r="AZ130" i="22"/>
  <c r="AY130" i="22"/>
  <c r="AX130" i="22"/>
  <c r="AW130" i="22"/>
  <c r="AV130" i="22"/>
  <c r="AU130" i="22"/>
  <c r="AT130" i="22"/>
  <c r="AS130" i="22"/>
  <c r="AR130" i="22"/>
  <c r="AQ130" i="22"/>
  <c r="AP130" i="22"/>
  <c r="AO130" i="22"/>
  <c r="AN130" i="22"/>
  <c r="AM130" i="22"/>
  <c r="AL130" i="22"/>
  <c r="AK130" i="22"/>
  <c r="AJ130" i="22"/>
  <c r="AI130" i="22"/>
  <c r="AH130" i="22"/>
  <c r="AG130" i="22"/>
  <c r="AF130" i="22"/>
  <c r="AE130" i="22"/>
  <c r="AD130" i="22"/>
  <c r="AC130" i="22"/>
  <c r="AB130" i="22"/>
  <c r="AA130" i="22"/>
  <c r="Z130" i="22"/>
  <c r="Y130" i="22"/>
  <c r="X130" i="22"/>
  <c r="W130" i="22"/>
  <c r="V130" i="22"/>
  <c r="U130" i="22"/>
  <c r="T130" i="22"/>
  <c r="S130" i="22"/>
  <c r="R130" i="22"/>
  <c r="Q130" i="22"/>
  <c r="P130" i="22"/>
  <c r="O130" i="22"/>
  <c r="N130" i="22"/>
  <c r="M130" i="22"/>
  <c r="L130" i="22"/>
  <c r="K130" i="22"/>
  <c r="J130" i="22"/>
  <c r="I130" i="22"/>
  <c r="H130" i="22"/>
  <c r="G130" i="22"/>
  <c r="F130" i="22"/>
  <c r="E130" i="22"/>
  <c r="E131" i="22" s="1"/>
  <c r="E132" i="22" s="1"/>
  <c r="BB123" i="22"/>
  <c r="BA123" i="22"/>
  <c r="AZ123" i="22"/>
  <c r="AY123" i="22"/>
  <c r="AX123" i="22"/>
  <c r="AW123" i="22"/>
  <c r="AV123" i="22"/>
  <c r="AU123" i="22"/>
  <c r="AT123" i="22"/>
  <c r="AS123" i="22"/>
  <c r="AR123" i="22"/>
  <c r="AQ123" i="22"/>
  <c r="AP123" i="22"/>
  <c r="AO123" i="22"/>
  <c r="AN123" i="22"/>
  <c r="AM123" i="22"/>
  <c r="AL123" i="22"/>
  <c r="AK123" i="22"/>
  <c r="AJ123" i="22"/>
  <c r="AI123" i="22"/>
  <c r="AH123" i="22"/>
  <c r="AG123" i="22"/>
  <c r="AF123" i="22"/>
  <c r="AE123" i="22"/>
  <c r="AD123" i="22"/>
  <c r="AC123" i="22"/>
  <c r="AB123" i="22"/>
  <c r="AA123" i="22"/>
  <c r="Z123" i="22"/>
  <c r="Y123" i="22"/>
  <c r="X123" i="22"/>
  <c r="W123" i="22"/>
  <c r="V123" i="22"/>
  <c r="U123" i="22"/>
  <c r="T123" i="22"/>
  <c r="S123" i="22"/>
  <c r="R123" i="22"/>
  <c r="Q123" i="22"/>
  <c r="P123" i="22"/>
  <c r="O123" i="22"/>
  <c r="N123" i="22"/>
  <c r="M123" i="22"/>
  <c r="L123" i="22"/>
  <c r="K123" i="22"/>
  <c r="J123" i="22"/>
  <c r="I123" i="22"/>
  <c r="H123" i="22"/>
  <c r="G123" i="22"/>
  <c r="F123" i="22"/>
  <c r="E123" i="22"/>
  <c r="E124" i="22" s="1"/>
  <c r="E125" i="22" s="1"/>
  <c r="BB116" i="22"/>
  <c r="BA116" i="22"/>
  <c r="AZ116" i="22"/>
  <c r="AY116" i="22"/>
  <c r="AX116" i="22"/>
  <c r="AW116" i="22"/>
  <c r="AV116" i="22"/>
  <c r="AU116" i="22"/>
  <c r="AT116" i="22"/>
  <c r="AS116" i="22"/>
  <c r="AR116" i="22"/>
  <c r="AQ116" i="22"/>
  <c r="AP116" i="22"/>
  <c r="AO116" i="22"/>
  <c r="AN116" i="22"/>
  <c r="AM116" i="22"/>
  <c r="AL116" i="22"/>
  <c r="AK116" i="22"/>
  <c r="AJ116" i="22"/>
  <c r="AI116" i="22"/>
  <c r="AH116" i="22"/>
  <c r="AG116" i="22"/>
  <c r="AF116" i="22"/>
  <c r="AE116" i="22"/>
  <c r="AD116" i="22"/>
  <c r="AC116" i="22"/>
  <c r="AB116" i="22"/>
  <c r="AA116" i="22"/>
  <c r="Z116" i="22"/>
  <c r="Y116" i="22"/>
  <c r="X116" i="22"/>
  <c r="W116" i="22"/>
  <c r="V116" i="22"/>
  <c r="U116" i="22"/>
  <c r="T116" i="22"/>
  <c r="S116" i="22"/>
  <c r="R116" i="22"/>
  <c r="Q116" i="22"/>
  <c r="P116" i="22"/>
  <c r="O116" i="22"/>
  <c r="N116" i="22"/>
  <c r="M116" i="22"/>
  <c r="L116" i="22"/>
  <c r="K116" i="22"/>
  <c r="J116" i="22"/>
  <c r="I116" i="22"/>
  <c r="H116" i="22"/>
  <c r="G116" i="22"/>
  <c r="F116" i="22"/>
  <c r="E116" i="22"/>
  <c r="E117" i="22" s="1"/>
  <c r="E118" i="22" s="1"/>
  <c r="BB109" i="22"/>
  <c r="BA109" i="22"/>
  <c r="AZ109" i="22"/>
  <c r="AY109" i="22"/>
  <c r="AX109" i="22"/>
  <c r="AW109" i="22"/>
  <c r="AV109" i="22"/>
  <c r="AU109" i="22"/>
  <c r="AT109" i="22"/>
  <c r="AS109" i="22"/>
  <c r="AR109" i="22"/>
  <c r="AQ109" i="22"/>
  <c r="AP109" i="22"/>
  <c r="AO109" i="22"/>
  <c r="AN109" i="22"/>
  <c r="AM109" i="22"/>
  <c r="AL109" i="22"/>
  <c r="AK109" i="22"/>
  <c r="AJ109" i="22"/>
  <c r="AI109" i="22"/>
  <c r="AH109" i="22"/>
  <c r="AG109" i="22"/>
  <c r="AF109" i="22"/>
  <c r="AE109" i="22"/>
  <c r="AD109" i="22"/>
  <c r="AC109" i="22"/>
  <c r="AB109" i="22"/>
  <c r="AA109" i="22"/>
  <c r="Z109" i="22"/>
  <c r="Y109" i="22"/>
  <c r="X109" i="22"/>
  <c r="W109" i="22"/>
  <c r="V109" i="22"/>
  <c r="U109" i="22"/>
  <c r="T109" i="22"/>
  <c r="S109" i="22"/>
  <c r="R109" i="22"/>
  <c r="Q109" i="22"/>
  <c r="P109" i="22"/>
  <c r="O109" i="22"/>
  <c r="N109" i="22"/>
  <c r="M109" i="22"/>
  <c r="L109" i="22"/>
  <c r="K109" i="22"/>
  <c r="J109" i="22"/>
  <c r="I109" i="22"/>
  <c r="H109" i="22"/>
  <c r="G109" i="22"/>
  <c r="F109" i="22"/>
  <c r="E109" i="22"/>
  <c r="E110" i="22" s="1"/>
  <c r="E111" i="22" s="1"/>
  <c r="BB102" i="22"/>
  <c r="BA102" i="22"/>
  <c r="AZ102" i="22"/>
  <c r="AY102" i="22"/>
  <c r="AX102" i="22"/>
  <c r="AW102" i="22"/>
  <c r="AV102" i="22"/>
  <c r="AU102" i="22"/>
  <c r="AT102" i="22"/>
  <c r="AS102" i="22"/>
  <c r="AR102" i="22"/>
  <c r="AQ102" i="22"/>
  <c r="AP102" i="22"/>
  <c r="AO102" i="22"/>
  <c r="AN102" i="22"/>
  <c r="AM102" i="22"/>
  <c r="AL102" i="22"/>
  <c r="AK102" i="22"/>
  <c r="AJ102" i="22"/>
  <c r="AI102" i="22"/>
  <c r="AH102" i="22"/>
  <c r="AG102" i="22"/>
  <c r="AF102" i="22"/>
  <c r="AE102" i="22"/>
  <c r="AD102" i="22"/>
  <c r="AC102" i="22"/>
  <c r="AB102" i="22"/>
  <c r="AA102" i="22"/>
  <c r="Z102" i="22"/>
  <c r="Y102" i="22"/>
  <c r="X102" i="22"/>
  <c r="W102" i="22"/>
  <c r="V102" i="22"/>
  <c r="U102" i="22"/>
  <c r="T102" i="22"/>
  <c r="S102" i="22"/>
  <c r="R102" i="22"/>
  <c r="Q102" i="22"/>
  <c r="P102" i="22"/>
  <c r="O102" i="22"/>
  <c r="N102" i="22"/>
  <c r="M102" i="22"/>
  <c r="L102" i="22"/>
  <c r="K102" i="22"/>
  <c r="J102" i="22"/>
  <c r="I102" i="22"/>
  <c r="H102" i="22"/>
  <c r="G102" i="22"/>
  <c r="F102" i="22"/>
  <c r="E102" i="22"/>
  <c r="E103" i="22" s="1"/>
  <c r="E104" i="22" s="1"/>
  <c r="BB95" i="22"/>
  <c r="BA95" i="22"/>
  <c r="AZ95" i="22"/>
  <c r="AY95" i="22"/>
  <c r="AX95" i="22"/>
  <c r="AW95" i="22"/>
  <c r="AV95" i="22"/>
  <c r="AU95" i="22"/>
  <c r="AT95" i="22"/>
  <c r="AS95" i="22"/>
  <c r="AR95" i="22"/>
  <c r="AQ95" i="22"/>
  <c r="AP95" i="22"/>
  <c r="AO95" i="22"/>
  <c r="AN95" i="22"/>
  <c r="AM95" i="22"/>
  <c r="AL95" i="22"/>
  <c r="AK95" i="22"/>
  <c r="AJ95" i="22"/>
  <c r="AI95" i="22"/>
  <c r="AH95" i="22"/>
  <c r="AG95" i="22"/>
  <c r="AF95" i="22"/>
  <c r="AE95" i="22"/>
  <c r="AD95" i="22"/>
  <c r="AC95" i="22"/>
  <c r="AB95" i="22"/>
  <c r="AA95" i="22"/>
  <c r="Z95" i="22"/>
  <c r="Y95" i="22"/>
  <c r="X95" i="22"/>
  <c r="W95" i="22"/>
  <c r="V95" i="22"/>
  <c r="U95" i="22"/>
  <c r="T95" i="22"/>
  <c r="S95" i="22"/>
  <c r="R95" i="22"/>
  <c r="Q95" i="22"/>
  <c r="P95" i="22"/>
  <c r="O95" i="22"/>
  <c r="N95" i="22"/>
  <c r="M95" i="22"/>
  <c r="L95" i="22"/>
  <c r="K95" i="22"/>
  <c r="J95" i="22"/>
  <c r="I95" i="22"/>
  <c r="H95" i="22"/>
  <c r="G95" i="22"/>
  <c r="F95" i="22"/>
  <c r="E95" i="22"/>
  <c r="E96" i="22" s="1"/>
  <c r="E97" i="22" s="1"/>
  <c r="BB88" i="22"/>
  <c r="BA88" i="22"/>
  <c r="AZ88" i="22"/>
  <c r="AY88" i="22"/>
  <c r="AX88" i="22"/>
  <c r="AW88" i="22"/>
  <c r="AV88" i="22"/>
  <c r="AU88" i="22"/>
  <c r="AT88" i="22"/>
  <c r="AS88" i="22"/>
  <c r="AR88" i="22"/>
  <c r="AQ88" i="22"/>
  <c r="AP88" i="22"/>
  <c r="AO88" i="22"/>
  <c r="AN88" i="22"/>
  <c r="AM88" i="22"/>
  <c r="AL88" i="22"/>
  <c r="AK88" i="22"/>
  <c r="AJ88" i="22"/>
  <c r="AI88" i="22"/>
  <c r="AH88" i="22"/>
  <c r="AG88" i="22"/>
  <c r="AF88" i="22"/>
  <c r="AE88" i="22"/>
  <c r="AD88" i="22"/>
  <c r="AC88" i="22"/>
  <c r="AB88" i="22"/>
  <c r="AA88" i="22"/>
  <c r="Z88" i="22"/>
  <c r="Y88" i="22"/>
  <c r="X88" i="22"/>
  <c r="W88" i="22"/>
  <c r="V88" i="22"/>
  <c r="U88" i="22"/>
  <c r="T88" i="22"/>
  <c r="S88" i="22"/>
  <c r="R88" i="22"/>
  <c r="Q88" i="22"/>
  <c r="P88" i="22"/>
  <c r="O88" i="22"/>
  <c r="N88" i="22"/>
  <c r="M88" i="22"/>
  <c r="L88" i="22"/>
  <c r="K88" i="22"/>
  <c r="J88" i="22"/>
  <c r="I88" i="22"/>
  <c r="H88" i="22"/>
  <c r="G88" i="22"/>
  <c r="F88" i="22"/>
  <c r="E88" i="22"/>
  <c r="E89" i="22" s="1"/>
  <c r="E90" i="22" s="1"/>
  <c r="BB81" i="22"/>
  <c r="BA81" i="22"/>
  <c r="AZ81" i="22"/>
  <c r="AY81" i="22"/>
  <c r="AX81" i="22"/>
  <c r="AW81" i="22"/>
  <c r="AV81" i="22"/>
  <c r="AU81" i="22"/>
  <c r="AT81" i="22"/>
  <c r="AS81" i="22"/>
  <c r="AR81" i="22"/>
  <c r="AQ81" i="22"/>
  <c r="AP81" i="22"/>
  <c r="AO81" i="22"/>
  <c r="AN81" i="22"/>
  <c r="AM81" i="22"/>
  <c r="AL81" i="22"/>
  <c r="AK81" i="22"/>
  <c r="AJ81" i="22"/>
  <c r="AI81" i="22"/>
  <c r="AH81" i="22"/>
  <c r="AG81" i="22"/>
  <c r="AF81" i="22"/>
  <c r="AE81" i="22"/>
  <c r="AD81" i="22"/>
  <c r="AC81" i="22"/>
  <c r="AB81" i="22"/>
  <c r="AA81" i="22"/>
  <c r="Z81" i="22"/>
  <c r="Y81" i="22"/>
  <c r="X81" i="22"/>
  <c r="W81" i="22"/>
  <c r="V81" i="22"/>
  <c r="U81" i="22"/>
  <c r="T81" i="22"/>
  <c r="S81" i="22"/>
  <c r="R81" i="22"/>
  <c r="Q81" i="22"/>
  <c r="P81" i="22"/>
  <c r="O81" i="22"/>
  <c r="N81" i="22"/>
  <c r="M81" i="22"/>
  <c r="L81" i="22"/>
  <c r="K81" i="22"/>
  <c r="J81" i="22"/>
  <c r="I81" i="22"/>
  <c r="H81" i="22"/>
  <c r="G81" i="22"/>
  <c r="F81" i="22"/>
  <c r="E81" i="22"/>
  <c r="E82" i="22" s="1"/>
  <c r="BB74" i="22"/>
  <c r="BA74" i="22"/>
  <c r="AZ74" i="22"/>
  <c r="AY74" i="22"/>
  <c r="AX74" i="22"/>
  <c r="AW74" i="22"/>
  <c r="AV74" i="22"/>
  <c r="AU74" i="22"/>
  <c r="AT74" i="22"/>
  <c r="AS74" i="22"/>
  <c r="AR74" i="22"/>
  <c r="AQ74" i="22"/>
  <c r="AP74" i="22"/>
  <c r="AO74" i="22"/>
  <c r="AN74" i="22"/>
  <c r="AM74" i="22"/>
  <c r="AL74" i="22"/>
  <c r="AK74" i="22"/>
  <c r="AJ74" i="22"/>
  <c r="AI74" i="22"/>
  <c r="AH74" i="22"/>
  <c r="AG74" i="22"/>
  <c r="AF74" i="22"/>
  <c r="AE74" i="22"/>
  <c r="AD74" i="22"/>
  <c r="AC74" i="22"/>
  <c r="AB74" i="22"/>
  <c r="AA74" i="22"/>
  <c r="Z74" i="22"/>
  <c r="Y74" i="22"/>
  <c r="X74" i="22"/>
  <c r="W74" i="22"/>
  <c r="V74" i="22"/>
  <c r="U74" i="22"/>
  <c r="T74" i="22"/>
  <c r="S74" i="22"/>
  <c r="R74" i="22"/>
  <c r="Q74" i="22"/>
  <c r="P74" i="22"/>
  <c r="O74" i="22"/>
  <c r="N74" i="22"/>
  <c r="M74" i="22"/>
  <c r="L74" i="22"/>
  <c r="K74" i="22"/>
  <c r="J74" i="22"/>
  <c r="I74" i="22"/>
  <c r="H74" i="22"/>
  <c r="G74" i="22"/>
  <c r="F74" i="22"/>
  <c r="E74" i="22"/>
  <c r="E75" i="22" s="1"/>
  <c r="E76" i="22" s="1"/>
  <c r="BB67" i="22"/>
  <c r="BA67" i="22"/>
  <c r="AZ67" i="22"/>
  <c r="AY67" i="22"/>
  <c r="AX67" i="22"/>
  <c r="AW67" i="22"/>
  <c r="AV67" i="22"/>
  <c r="AU67" i="22"/>
  <c r="AT67" i="22"/>
  <c r="AS67" i="22"/>
  <c r="AR67" i="22"/>
  <c r="AQ67" i="22"/>
  <c r="AP67" i="22"/>
  <c r="AO67" i="22"/>
  <c r="AN67" i="22"/>
  <c r="AM67" i="22"/>
  <c r="AL67" i="22"/>
  <c r="AK67" i="22"/>
  <c r="AJ67" i="22"/>
  <c r="AI67" i="22"/>
  <c r="AH67" i="22"/>
  <c r="AG67" i="22"/>
  <c r="AF67" i="22"/>
  <c r="AE67" i="22"/>
  <c r="AD67" i="22"/>
  <c r="AC67" i="22"/>
  <c r="AB67" i="22"/>
  <c r="AA67" i="22"/>
  <c r="Z67" i="22"/>
  <c r="Y67" i="22"/>
  <c r="X67" i="22"/>
  <c r="W67" i="22"/>
  <c r="V67" i="22"/>
  <c r="U67" i="22"/>
  <c r="T67" i="22"/>
  <c r="S67" i="22"/>
  <c r="R67" i="22"/>
  <c r="Q67" i="22"/>
  <c r="P67" i="22"/>
  <c r="O67" i="22"/>
  <c r="N67" i="22"/>
  <c r="M67" i="22"/>
  <c r="L67" i="22"/>
  <c r="K67" i="22"/>
  <c r="J67" i="22"/>
  <c r="I67" i="22"/>
  <c r="H67" i="22"/>
  <c r="G67" i="22"/>
  <c r="F67" i="22"/>
  <c r="E67" i="22"/>
  <c r="E68" i="22" s="1"/>
  <c r="E69" i="22" s="1"/>
  <c r="BB60" i="22"/>
  <c r="BA60" i="22"/>
  <c r="AZ60" i="22"/>
  <c r="AY60" i="22"/>
  <c r="AX60" i="22"/>
  <c r="AW60" i="22"/>
  <c r="AV60" i="22"/>
  <c r="AU60" i="22"/>
  <c r="AT60" i="22"/>
  <c r="AS60" i="22"/>
  <c r="AR60" i="22"/>
  <c r="AQ60" i="22"/>
  <c r="AP60" i="22"/>
  <c r="AO60" i="22"/>
  <c r="AN60" i="22"/>
  <c r="AM60" i="22"/>
  <c r="AL60" i="22"/>
  <c r="AK60" i="22"/>
  <c r="AJ60" i="22"/>
  <c r="AI60" i="22"/>
  <c r="AH60" i="22"/>
  <c r="AG60" i="22"/>
  <c r="AF60" i="22"/>
  <c r="AE60" i="22"/>
  <c r="AD60" i="22"/>
  <c r="AC60" i="22"/>
  <c r="AB60" i="22"/>
  <c r="AA60" i="22"/>
  <c r="Z60" i="22"/>
  <c r="Y60" i="22"/>
  <c r="X60" i="22"/>
  <c r="W60" i="22"/>
  <c r="V60" i="22"/>
  <c r="U60" i="22"/>
  <c r="T60" i="22"/>
  <c r="S60" i="22"/>
  <c r="R60" i="22"/>
  <c r="Q60" i="22"/>
  <c r="P60" i="22"/>
  <c r="O60" i="22"/>
  <c r="N60" i="22"/>
  <c r="M60" i="22"/>
  <c r="L60" i="22"/>
  <c r="K60" i="22"/>
  <c r="J60" i="22"/>
  <c r="I60" i="22"/>
  <c r="H60" i="22"/>
  <c r="G60" i="22"/>
  <c r="F60" i="22"/>
  <c r="E60" i="22"/>
  <c r="E61" i="22" s="1"/>
  <c r="E62" i="22" s="1"/>
  <c r="BB53" i="22"/>
  <c r="BA53" i="22"/>
  <c r="AZ53" i="22"/>
  <c r="AY53" i="22"/>
  <c r="AX53" i="22"/>
  <c r="AW53" i="22"/>
  <c r="AV53" i="22"/>
  <c r="AU53" i="22"/>
  <c r="AT53" i="22"/>
  <c r="AS53" i="22"/>
  <c r="AR53" i="22"/>
  <c r="AQ53" i="22"/>
  <c r="AP53" i="22"/>
  <c r="AO53" i="22"/>
  <c r="AN53" i="22"/>
  <c r="AM53" i="22"/>
  <c r="AL53" i="22"/>
  <c r="AK53" i="22"/>
  <c r="AJ53" i="22"/>
  <c r="AI53" i="22"/>
  <c r="AH53" i="22"/>
  <c r="AG53" i="22"/>
  <c r="AF53" i="22"/>
  <c r="AE53" i="22"/>
  <c r="AD53" i="22"/>
  <c r="AC53" i="22"/>
  <c r="AB53" i="22"/>
  <c r="AA53" i="22"/>
  <c r="Z53" i="22"/>
  <c r="Y53" i="22"/>
  <c r="X53" i="22"/>
  <c r="W53" i="22"/>
  <c r="V53" i="22"/>
  <c r="U53" i="22"/>
  <c r="T53" i="22"/>
  <c r="S53" i="22"/>
  <c r="R53" i="22"/>
  <c r="Q53" i="22"/>
  <c r="P53" i="22"/>
  <c r="O53" i="22"/>
  <c r="N53" i="22"/>
  <c r="M53" i="22"/>
  <c r="L53" i="22"/>
  <c r="K53" i="22"/>
  <c r="J53" i="22"/>
  <c r="I53" i="22"/>
  <c r="H53" i="22"/>
  <c r="G53" i="22"/>
  <c r="F53" i="22"/>
  <c r="E53" i="22"/>
  <c r="E54" i="22" s="1"/>
  <c r="E55" i="22" s="1"/>
  <c r="BB46" i="22"/>
  <c r="BA46" i="22"/>
  <c r="AZ46" i="22"/>
  <c r="AY46" i="22"/>
  <c r="AX46" i="22"/>
  <c r="AW46" i="22"/>
  <c r="AV46" i="22"/>
  <c r="AU46" i="22"/>
  <c r="AT46" i="22"/>
  <c r="AS46" i="22"/>
  <c r="AR46" i="22"/>
  <c r="AQ46" i="22"/>
  <c r="AP46" i="22"/>
  <c r="AO46" i="22"/>
  <c r="AN46" i="22"/>
  <c r="AM46" i="22"/>
  <c r="AL46" i="22"/>
  <c r="AK46" i="22"/>
  <c r="AJ46" i="22"/>
  <c r="AI46" i="22"/>
  <c r="AH46" i="22"/>
  <c r="AG46" i="22"/>
  <c r="AF46" i="22"/>
  <c r="AE46" i="22"/>
  <c r="AD46" i="22"/>
  <c r="AC46" i="22"/>
  <c r="AB46" i="22"/>
  <c r="AA46" i="22"/>
  <c r="Z46" i="22"/>
  <c r="Y46" i="22"/>
  <c r="X46" i="22"/>
  <c r="W46" i="22"/>
  <c r="V46" i="22"/>
  <c r="U46" i="22"/>
  <c r="T46" i="22"/>
  <c r="S46" i="22"/>
  <c r="R46" i="22"/>
  <c r="Q46" i="22"/>
  <c r="P46" i="22"/>
  <c r="O46" i="22"/>
  <c r="N46" i="22"/>
  <c r="M46" i="22"/>
  <c r="L46" i="22"/>
  <c r="K46" i="22"/>
  <c r="J46" i="22"/>
  <c r="I46" i="22"/>
  <c r="H46" i="22"/>
  <c r="G46" i="22"/>
  <c r="F46" i="22"/>
  <c r="E46" i="22"/>
  <c r="E47" i="22" s="1"/>
  <c r="E48" i="22" s="1"/>
  <c r="BB39" i="22"/>
  <c r="BA39" i="22"/>
  <c r="AZ39" i="22"/>
  <c r="AY39" i="22"/>
  <c r="AX39" i="22"/>
  <c r="AW39" i="22"/>
  <c r="AV39" i="22"/>
  <c r="AU39" i="22"/>
  <c r="AT39" i="22"/>
  <c r="AS39" i="22"/>
  <c r="AR39" i="22"/>
  <c r="AQ39" i="22"/>
  <c r="AP39" i="22"/>
  <c r="AO39" i="22"/>
  <c r="AN39" i="22"/>
  <c r="AM39" i="22"/>
  <c r="AL39" i="22"/>
  <c r="AK39" i="22"/>
  <c r="AJ39" i="22"/>
  <c r="AI39" i="22"/>
  <c r="AH39" i="22"/>
  <c r="AG39" i="22"/>
  <c r="AF39" i="22"/>
  <c r="AE39" i="22"/>
  <c r="AD39" i="22"/>
  <c r="AC39" i="22"/>
  <c r="AB39" i="22"/>
  <c r="AA39" i="22"/>
  <c r="Z39" i="22"/>
  <c r="Y39" i="22"/>
  <c r="X39" i="22"/>
  <c r="W39" i="22"/>
  <c r="V39" i="22"/>
  <c r="U39" i="22"/>
  <c r="T39" i="22"/>
  <c r="S39" i="22"/>
  <c r="R39" i="22"/>
  <c r="Q39" i="22"/>
  <c r="P39" i="22"/>
  <c r="O39" i="22"/>
  <c r="N39" i="22"/>
  <c r="M39" i="22"/>
  <c r="L39" i="22"/>
  <c r="K39" i="22"/>
  <c r="J39" i="22"/>
  <c r="I39" i="22"/>
  <c r="H39" i="22"/>
  <c r="G39" i="22"/>
  <c r="F39" i="22"/>
  <c r="E39" i="22"/>
  <c r="E40" i="22" s="1"/>
  <c r="E41" i="22" s="1"/>
  <c r="BB32" i="22"/>
  <c r="BA32" i="22"/>
  <c r="AZ32" i="22"/>
  <c r="AY32" i="22"/>
  <c r="AX32" i="22"/>
  <c r="AW32" i="22"/>
  <c r="AV32" i="22"/>
  <c r="AU32" i="22"/>
  <c r="AT32" i="22"/>
  <c r="AS32" i="22"/>
  <c r="AR32" i="22"/>
  <c r="AQ32" i="22"/>
  <c r="AP32" i="22"/>
  <c r="AO32" i="22"/>
  <c r="AN32" i="22"/>
  <c r="AM32" i="22"/>
  <c r="AL32" i="22"/>
  <c r="AK32" i="22"/>
  <c r="AJ32" i="22"/>
  <c r="AI32" i="22"/>
  <c r="AH32" i="22"/>
  <c r="AG32" i="22"/>
  <c r="AF32" i="22"/>
  <c r="AE32" i="22"/>
  <c r="AD32" i="22"/>
  <c r="AC32" i="22"/>
  <c r="AB32" i="22"/>
  <c r="AA32" i="22"/>
  <c r="Z32" i="22"/>
  <c r="Y32" i="22"/>
  <c r="X32" i="22"/>
  <c r="W32" i="22"/>
  <c r="V32" i="22"/>
  <c r="U32" i="22"/>
  <c r="T32" i="22"/>
  <c r="S32" i="22"/>
  <c r="R32" i="22"/>
  <c r="Q32" i="22"/>
  <c r="P32" i="22"/>
  <c r="O32" i="22"/>
  <c r="N32" i="22"/>
  <c r="M32" i="22"/>
  <c r="L32" i="22"/>
  <c r="K32" i="22"/>
  <c r="J32" i="22"/>
  <c r="I32" i="22"/>
  <c r="H32" i="22"/>
  <c r="G32" i="22"/>
  <c r="F32" i="22"/>
  <c r="E32" i="22"/>
  <c r="E33" i="22" s="1"/>
  <c r="F31" i="22" s="1"/>
  <c r="BB25" i="22"/>
  <c r="BA25" i="22"/>
  <c r="AZ25" i="22"/>
  <c r="AY25" i="22"/>
  <c r="AX25" i="22"/>
  <c r="AW25" i="22"/>
  <c r="AV25" i="22"/>
  <c r="AU25" i="22"/>
  <c r="AT25" i="22"/>
  <c r="AS25" i="22"/>
  <c r="AR25" i="22"/>
  <c r="AQ25" i="22"/>
  <c r="AP25" i="22"/>
  <c r="AO25" i="22"/>
  <c r="AN25" i="22"/>
  <c r="AM25" i="22"/>
  <c r="AL25" i="22"/>
  <c r="AK25" i="22"/>
  <c r="AJ25" i="22"/>
  <c r="AI25" i="22"/>
  <c r="AH25" i="22"/>
  <c r="AG25" i="22"/>
  <c r="AF25" i="22"/>
  <c r="AE25" i="22"/>
  <c r="AD25" i="22"/>
  <c r="AC25" i="22"/>
  <c r="AB25" i="22"/>
  <c r="AA25" i="22"/>
  <c r="Z25" i="22"/>
  <c r="Y25" i="22"/>
  <c r="X25" i="22"/>
  <c r="W25" i="22"/>
  <c r="V25" i="22"/>
  <c r="U25" i="22"/>
  <c r="T25" i="22"/>
  <c r="S25" i="22"/>
  <c r="R25" i="22"/>
  <c r="Q25" i="22"/>
  <c r="P25" i="22"/>
  <c r="O25" i="22"/>
  <c r="N25" i="22"/>
  <c r="M25" i="22"/>
  <c r="L25" i="22"/>
  <c r="K25" i="22"/>
  <c r="J25" i="22"/>
  <c r="I25" i="22"/>
  <c r="H25" i="22"/>
  <c r="G25" i="22"/>
  <c r="F25" i="22"/>
  <c r="E25" i="22"/>
  <c r="E26" i="22" s="1"/>
  <c r="E27" i="22" s="1"/>
  <c r="BB18" i="22"/>
  <c r="BA18" i="22"/>
  <c r="AZ18" i="22"/>
  <c r="AY18" i="22"/>
  <c r="AX18" i="22"/>
  <c r="AW18" i="22"/>
  <c r="AV18" i="22"/>
  <c r="AU18" i="22"/>
  <c r="AT18" i="22"/>
  <c r="AS18" i="22"/>
  <c r="AR18" i="22"/>
  <c r="AQ18" i="22"/>
  <c r="AP18" i="22"/>
  <c r="AO18" i="22"/>
  <c r="AN18" i="22"/>
  <c r="AM18" i="22"/>
  <c r="AL18" i="22"/>
  <c r="AK18" i="22"/>
  <c r="AJ18" i="22"/>
  <c r="AI18" i="22"/>
  <c r="AH18" i="22"/>
  <c r="AG18" i="22"/>
  <c r="AF18" i="22"/>
  <c r="AE18" i="22"/>
  <c r="AD18" i="22"/>
  <c r="AC18" i="22"/>
  <c r="AB18" i="22"/>
  <c r="AA18" i="22"/>
  <c r="Z18" i="22"/>
  <c r="Y18" i="22"/>
  <c r="X18" i="22"/>
  <c r="W18" i="22"/>
  <c r="V18" i="22"/>
  <c r="U18" i="22"/>
  <c r="T18" i="22"/>
  <c r="S18" i="22"/>
  <c r="R18" i="22"/>
  <c r="Q18" i="22"/>
  <c r="P18" i="22"/>
  <c r="O18" i="22"/>
  <c r="N18" i="22"/>
  <c r="M18" i="22"/>
  <c r="L18" i="22"/>
  <c r="K18" i="22"/>
  <c r="J18" i="22"/>
  <c r="I18" i="22"/>
  <c r="H18" i="22"/>
  <c r="G18" i="22"/>
  <c r="F18" i="22"/>
  <c r="E12" i="22" l="1"/>
  <c r="H14" i="9" s="1"/>
  <c r="F33" i="22"/>
  <c r="F34" i="22" s="1"/>
  <c r="E167" i="22"/>
  <c r="F80" i="22"/>
  <c r="F82" i="22" s="1"/>
  <c r="F83" i="22" s="1"/>
  <c r="E83" i="22"/>
  <c r="E34" i="22"/>
  <c r="F115" i="22"/>
  <c r="F117" i="22" s="1"/>
  <c r="F118" i="22" s="1"/>
  <c r="F129" i="22"/>
  <c r="F131" i="22" s="1"/>
  <c r="F132" i="22" s="1"/>
  <c r="F136" i="22"/>
  <c r="F138" i="22" s="1"/>
  <c r="F139" i="22" s="1"/>
  <c r="F166" i="22"/>
  <c r="F167" i="22" s="1"/>
  <c r="F220" i="22"/>
  <c r="F222" i="22" s="1"/>
  <c r="F223" i="22" s="1"/>
  <c r="F213" i="22"/>
  <c r="F215" i="22" s="1"/>
  <c r="F216" i="22" s="1"/>
  <c r="F192" i="22"/>
  <c r="F194" i="22" s="1"/>
  <c r="F195" i="22" s="1"/>
  <c r="F185" i="22"/>
  <c r="F187" i="22" s="1"/>
  <c r="F188" i="22" s="1"/>
  <c r="F199" i="22"/>
  <c r="F201" i="22" s="1"/>
  <c r="F202" i="22" s="1"/>
  <c r="F206" i="22"/>
  <c r="F208" i="22" s="1"/>
  <c r="F209" i="22" s="1"/>
  <c r="F157" i="22"/>
  <c r="F159" i="22" s="1"/>
  <c r="F160" i="22" s="1"/>
  <c r="F171" i="22"/>
  <c r="F173" i="22" s="1"/>
  <c r="F174" i="22" s="1"/>
  <c r="F178" i="22"/>
  <c r="F180" i="22" s="1"/>
  <c r="F181" i="22" s="1"/>
  <c r="F143" i="22"/>
  <c r="F145" i="22" s="1"/>
  <c r="F146" i="22" s="1"/>
  <c r="F150" i="22"/>
  <c r="F152" i="22" s="1"/>
  <c r="F153" i="22" s="1"/>
  <c r="F101" i="22"/>
  <c r="F103" i="22" s="1"/>
  <c r="F104" i="22" s="1"/>
  <c r="F108" i="22"/>
  <c r="F110" i="22" s="1"/>
  <c r="F111" i="22" s="1"/>
  <c r="F122" i="22"/>
  <c r="F124" i="22" s="1"/>
  <c r="F125" i="22" s="1"/>
  <c r="F73" i="22"/>
  <c r="F75" i="22" s="1"/>
  <c r="F76" i="22" s="1"/>
  <c r="F87" i="22"/>
  <c r="F89" i="22" s="1"/>
  <c r="F90" i="22" s="1"/>
  <c r="F94" i="22"/>
  <c r="F96" i="22" s="1"/>
  <c r="F97" i="22" s="1"/>
  <c r="F66" i="22"/>
  <c r="F68" i="22" s="1"/>
  <c r="F69" i="22" s="1"/>
  <c r="F59" i="22"/>
  <c r="F61" i="22" s="1"/>
  <c r="F62" i="22" s="1"/>
  <c r="F52" i="22"/>
  <c r="F54" i="22" s="1"/>
  <c r="F55" i="22" s="1"/>
  <c r="F45" i="22"/>
  <c r="F47" i="22" s="1"/>
  <c r="F48" i="22" s="1"/>
  <c r="F38" i="22"/>
  <c r="F40" i="22" s="1"/>
  <c r="F41" i="22" s="1"/>
  <c r="F24" i="22"/>
  <c r="F26" i="22" s="1"/>
  <c r="F27" i="22" s="1"/>
  <c r="F17" i="22"/>
  <c r="I10" i="11"/>
  <c r="AL12" i="20"/>
  <c r="F17" i="20" s="1"/>
  <c r="AL11" i="20"/>
  <c r="E17" i="20" s="1"/>
  <c r="AL9" i="20"/>
  <c r="B13" i="20" s="1"/>
  <c r="G31" i="22" l="1"/>
  <c r="G33" i="22" s="1"/>
  <c r="G34" i="22" s="1"/>
  <c r="E11" i="22"/>
  <c r="D11" i="21"/>
  <c r="G80" i="22"/>
  <c r="G82" i="22" s="1"/>
  <c r="G83" i="22" s="1"/>
  <c r="F19" i="22"/>
  <c r="G17" i="22" s="1"/>
  <c r="F10" i="22"/>
  <c r="E13" i="22"/>
  <c r="G115" i="22"/>
  <c r="G117" i="22" s="1"/>
  <c r="G118" i="22" s="1"/>
  <c r="G129" i="22"/>
  <c r="G131" i="22" s="1"/>
  <c r="G132" i="22" s="1"/>
  <c r="G164" i="22"/>
  <c r="G166" i="22" s="1"/>
  <c r="G167" i="22" s="1"/>
  <c r="G136" i="22"/>
  <c r="G138" i="22" s="1"/>
  <c r="G139" i="22" s="1"/>
  <c r="G213" i="22"/>
  <c r="G215" i="22" s="1"/>
  <c r="G216" i="22" s="1"/>
  <c r="G220" i="22"/>
  <c r="G222" i="22" s="1"/>
  <c r="G223" i="22" s="1"/>
  <c r="G206" i="22"/>
  <c r="G208" i="22" s="1"/>
  <c r="G209" i="22" s="1"/>
  <c r="G185" i="22"/>
  <c r="G187" i="22" s="1"/>
  <c r="G188" i="22" s="1"/>
  <c r="G192" i="22"/>
  <c r="G194" i="22" s="1"/>
  <c r="G195" i="22" s="1"/>
  <c r="G199" i="22"/>
  <c r="G201" i="22" s="1"/>
  <c r="G202" i="22" s="1"/>
  <c r="G178" i="22"/>
  <c r="G180" i="22" s="1"/>
  <c r="G181" i="22" s="1"/>
  <c r="G157" i="22"/>
  <c r="G159" i="22" s="1"/>
  <c r="G160" i="22" s="1"/>
  <c r="G171" i="22"/>
  <c r="G173" i="22" s="1"/>
  <c r="G174" i="22" s="1"/>
  <c r="G150" i="22"/>
  <c r="G152" i="22" s="1"/>
  <c r="G153" i="22" s="1"/>
  <c r="G143" i="22"/>
  <c r="G145" i="22" s="1"/>
  <c r="G146" i="22" s="1"/>
  <c r="G108" i="22"/>
  <c r="G110" i="22" s="1"/>
  <c r="G111" i="22" s="1"/>
  <c r="G122" i="22"/>
  <c r="G124" i="22" s="1"/>
  <c r="G125" i="22" s="1"/>
  <c r="G101" i="22"/>
  <c r="G103" i="22" s="1"/>
  <c r="G104" i="22" s="1"/>
  <c r="G94" i="22"/>
  <c r="G96" i="22" s="1"/>
  <c r="G97" i="22" s="1"/>
  <c r="G73" i="22"/>
  <c r="G75" i="22" s="1"/>
  <c r="G76" i="22" s="1"/>
  <c r="G87" i="22"/>
  <c r="G89" i="22" s="1"/>
  <c r="G90" i="22" s="1"/>
  <c r="G66" i="22"/>
  <c r="G68" i="22" s="1"/>
  <c r="G69" i="22" s="1"/>
  <c r="G59" i="22"/>
  <c r="G61" i="22" s="1"/>
  <c r="G62" i="22" s="1"/>
  <c r="G52" i="22"/>
  <c r="G54" i="22" s="1"/>
  <c r="G55" i="22" s="1"/>
  <c r="G45" i="22"/>
  <c r="G47" i="22" s="1"/>
  <c r="G48" i="22" s="1"/>
  <c r="G38" i="22"/>
  <c r="G40" i="22" s="1"/>
  <c r="G41" i="22" s="1"/>
  <c r="H31" i="22"/>
  <c r="H33" i="22" s="1"/>
  <c r="H34" i="22" s="1"/>
  <c r="G24" i="22"/>
  <c r="G26" i="22" s="1"/>
  <c r="G27" i="22" s="1"/>
  <c r="R28" i="20"/>
  <c r="AH23" i="20"/>
  <c r="R9" i="20"/>
  <c r="AH28" i="20"/>
  <c r="B23" i="20"/>
  <c r="R13" i="20"/>
  <c r="R17" i="20"/>
  <c r="U23" i="20"/>
  <c r="AK24" i="20"/>
  <c r="AH27" i="20"/>
  <c r="AK29" i="20"/>
  <c r="AL23" i="20"/>
  <c r="R30" i="20"/>
  <c r="U28" i="20"/>
  <c r="AL28" i="20"/>
  <c r="B28" i="20"/>
  <c r="R10" i="20"/>
  <c r="R14" i="20"/>
  <c r="R23" i="20"/>
  <c r="R25" i="20"/>
  <c r="R27" i="20"/>
  <c r="U24" i="20"/>
  <c r="U29" i="20"/>
  <c r="AK23" i="20"/>
  <c r="AH26" i="20"/>
  <c r="AK27" i="20"/>
  <c r="AK28" i="20"/>
  <c r="AH31" i="20"/>
  <c r="AL24" i="20"/>
  <c r="AL29" i="20"/>
  <c r="R11" i="20"/>
  <c r="R15" i="20"/>
  <c r="U27" i="20"/>
  <c r="R29" i="20"/>
  <c r="R31" i="20"/>
  <c r="U25" i="20"/>
  <c r="U30" i="20"/>
  <c r="AH25" i="20"/>
  <c r="AK26" i="20"/>
  <c r="AL27" i="20"/>
  <c r="AH30" i="20"/>
  <c r="AK31" i="20"/>
  <c r="AL25" i="20"/>
  <c r="AL30" i="20"/>
  <c r="R12" i="20"/>
  <c r="R16" i="20"/>
  <c r="R24" i="20"/>
  <c r="R26" i="20"/>
  <c r="U26" i="20"/>
  <c r="U31" i="20"/>
  <c r="AH24" i="20"/>
  <c r="AK25" i="20"/>
  <c r="AH29" i="20"/>
  <c r="AK30" i="20"/>
  <c r="AL26" i="20"/>
  <c r="AL31" i="20"/>
  <c r="V27" i="20"/>
  <c r="V17" i="20"/>
  <c r="V9" i="20"/>
  <c r="F31" i="20"/>
  <c r="V13" i="20"/>
  <c r="F30" i="20"/>
  <c r="V10" i="20"/>
  <c r="V11" i="20"/>
  <c r="V12" i="20"/>
  <c r="V14" i="20"/>
  <c r="V15" i="20"/>
  <c r="V16" i="20"/>
  <c r="U13" i="20"/>
  <c r="E23" i="20"/>
  <c r="F23" i="20"/>
  <c r="E26" i="20"/>
  <c r="B27" i="20"/>
  <c r="E28" i="20"/>
  <c r="E29" i="20"/>
  <c r="B24" i="20"/>
  <c r="B29" i="20"/>
  <c r="E24" i="20"/>
  <c r="E25" i="20"/>
  <c r="F26" i="20"/>
  <c r="E27" i="20"/>
  <c r="F28" i="20"/>
  <c r="F29" i="20"/>
  <c r="B25" i="20"/>
  <c r="B30" i="20"/>
  <c r="F24" i="20"/>
  <c r="F25" i="20"/>
  <c r="F27" i="20"/>
  <c r="E30" i="20"/>
  <c r="E31" i="20"/>
  <c r="B26" i="20"/>
  <c r="B31" i="20"/>
  <c r="AL10" i="20"/>
  <c r="B12" i="20"/>
  <c r="B14" i="20"/>
  <c r="E13" i="20"/>
  <c r="E9" i="20"/>
  <c r="E10" i="20"/>
  <c r="E11" i="20"/>
  <c r="E12" i="20"/>
  <c r="E14" i="20"/>
  <c r="E15" i="20"/>
  <c r="E16" i="20"/>
  <c r="F13" i="20"/>
  <c r="F9" i="20"/>
  <c r="F10" i="20"/>
  <c r="F11" i="20"/>
  <c r="F12" i="20"/>
  <c r="F14" i="20"/>
  <c r="F15" i="20"/>
  <c r="F16" i="20"/>
  <c r="H115" i="22" l="1"/>
  <c r="H117" i="22" s="1"/>
  <c r="H118" i="22" s="1"/>
  <c r="H80" i="22"/>
  <c r="H82" i="22" s="1"/>
  <c r="H83" i="22" s="1"/>
  <c r="H129" i="22"/>
  <c r="H131" i="22" s="1"/>
  <c r="H132" i="22" s="1"/>
  <c r="G19" i="22"/>
  <c r="H17" i="22" s="1"/>
  <c r="G10" i="22"/>
  <c r="F20" i="22"/>
  <c r="F12" i="22"/>
  <c r="E11" i="21" s="1"/>
  <c r="H136" i="22"/>
  <c r="H138" i="22" s="1"/>
  <c r="H139" i="22" s="1"/>
  <c r="H164" i="22"/>
  <c r="H166" i="22" s="1"/>
  <c r="H167" i="22" s="1"/>
  <c r="H213" i="22"/>
  <c r="H215" i="22" s="1"/>
  <c r="H216" i="22" s="1"/>
  <c r="H220" i="22"/>
  <c r="H222" i="22" s="1"/>
  <c r="H223" i="22" s="1"/>
  <c r="H185" i="22"/>
  <c r="H187" i="22" s="1"/>
  <c r="H188" i="22" s="1"/>
  <c r="H206" i="22"/>
  <c r="H208" i="22" s="1"/>
  <c r="H209" i="22" s="1"/>
  <c r="H199" i="22"/>
  <c r="H201" i="22" s="1"/>
  <c r="H202" i="22" s="1"/>
  <c r="H192" i="22"/>
  <c r="H194" i="22" s="1"/>
  <c r="H195" i="22" s="1"/>
  <c r="H171" i="22"/>
  <c r="H173" i="22" s="1"/>
  <c r="H174" i="22" s="1"/>
  <c r="H157" i="22"/>
  <c r="H159" i="22" s="1"/>
  <c r="H160" i="22" s="1"/>
  <c r="H178" i="22"/>
  <c r="H180" i="22" s="1"/>
  <c r="H181" i="22" s="1"/>
  <c r="I129" i="22"/>
  <c r="I131" i="22" s="1"/>
  <c r="I132" i="22" s="1"/>
  <c r="H150" i="22"/>
  <c r="H152" i="22" s="1"/>
  <c r="H153" i="22" s="1"/>
  <c r="H143" i="22"/>
  <c r="H145" i="22" s="1"/>
  <c r="H146" i="22" s="1"/>
  <c r="H101" i="22"/>
  <c r="H103" i="22" s="1"/>
  <c r="H104" i="22" s="1"/>
  <c r="I115" i="22"/>
  <c r="I117" i="22" s="1"/>
  <c r="I118" i="22" s="1"/>
  <c r="H122" i="22"/>
  <c r="H124" i="22" s="1"/>
  <c r="H125" i="22" s="1"/>
  <c r="H108" i="22"/>
  <c r="H110" i="22" s="1"/>
  <c r="H111" i="22" s="1"/>
  <c r="H87" i="22"/>
  <c r="H89" i="22" s="1"/>
  <c r="H90" i="22" s="1"/>
  <c r="H94" i="22"/>
  <c r="H96" i="22" s="1"/>
  <c r="H97" i="22" s="1"/>
  <c r="H73" i="22"/>
  <c r="H75" i="22" s="1"/>
  <c r="H76" i="22" s="1"/>
  <c r="H66" i="22"/>
  <c r="H68" i="22" s="1"/>
  <c r="H69" i="22" s="1"/>
  <c r="H59" i="22"/>
  <c r="H61" i="22" s="1"/>
  <c r="H62" i="22" s="1"/>
  <c r="H52" i="22"/>
  <c r="H54" i="22" s="1"/>
  <c r="H55" i="22" s="1"/>
  <c r="H45" i="22"/>
  <c r="H47" i="22" s="1"/>
  <c r="H48" i="22" s="1"/>
  <c r="H38" i="22"/>
  <c r="H40" i="22" s="1"/>
  <c r="H41" i="22" s="1"/>
  <c r="I31" i="22"/>
  <c r="I33" i="22" s="1"/>
  <c r="I34" i="22" s="1"/>
  <c r="H24" i="22"/>
  <c r="H26" i="22" s="1"/>
  <c r="H27" i="22" s="1"/>
  <c r="AI27" i="20"/>
  <c r="AJ27" i="20" s="1"/>
  <c r="S30" i="20"/>
  <c r="T30" i="20" s="1"/>
  <c r="S27" i="20"/>
  <c r="T27" i="20" s="1"/>
  <c r="S16" i="20"/>
  <c r="T16" i="20" s="1"/>
  <c r="S14" i="20"/>
  <c r="T14" i="20" s="1"/>
  <c r="S12" i="20"/>
  <c r="T12" i="20" s="1"/>
  <c r="S10" i="20"/>
  <c r="T10" i="20" s="1"/>
  <c r="AI26" i="20"/>
  <c r="AJ26" i="20" s="1"/>
  <c r="AI25" i="20"/>
  <c r="AJ25" i="20" s="1"/>
  <c r="AI24" i="20"/>
  <c r="AJ24" i="20" s="1"/>
  <c r="AI23" i="20"/>
  <c r="AJ23" i="20" s="1"/>
  <c r="S31" i="20"/>
  <c r="T31" i="20" s="1"/>
  <c r="AI30" i="20"/>
  <c r="AJ30" i="20" s="1"/>
  <c r="AI29" i="20"/>
  <c r="AJ29" i="20" s="1"/>
  <c r="S29" i="20"/>
  <c r="T29" i="20" s="1"/>
  <c r="AI31" i="20"/>
  <c r="AJ31" i="20" s="1"/>
  <c r="S25" i="20"/>
  <c r="T25" i="20" s="1"/>
  <c r="S24" i="20"/>
  <c r="T24" i="20" s="1"/>
  <c r="S23" i="20"/>
  <c r="T23" i="20" s="1"/>
  <c r="S17" i="20"/>
  <c r="T17" i="20" s="1"/>
  <c r="S15" i="20"/>
  <c r="T15" i="20" s="1"/>
  <c r="S13" i="20"/>
  <c r="T13" i="20" s="1"/>
  <c r="S11" i="20"/>
  <c r="T11" i="20" s="1"/>
  <c r="S9" i="20"/>
  <c r="T9" i="20" s="1"/>
  <c r="AI28" i="20"/>
  <c r="AJ28" i="20" s="1"/>
  <c r="S28" i="20"/>
  <c r="T28" i="20" s="1"/>
  <c r="S26" i="20"/>
  <c r="T26" i="20" s="1"/>
  <c r="V28" i="20"/>
  <c r="V29" i="20" s="1"/>
  <c r="V30" i="20" s="1"/>
  <c r="V31" i="20" s="1"/>
  <c r="V26" i="20"/>
  <c r="V25" i="20" s="1"/>
  <c r="V24" i="20" s="1"/>
  <c r="V23" i="20" s="1"/>
  <c r="U12" i="20"/>
  <c r="U11" i="20" s="1"/>
  <c r="U10" i="20" s="1"/>
  <c r="U9" i="20" s="1"/>
  <c r="U14" i="20"/>
  <c r="U15" i="20" s="1"/>
  <c r="U16" i="20" s="1"/>
  <c r="U17" i="20" s="1"/>
  <c r="C17" i="20"/>
  <c r="C16" i="20"/>
  <c r="C11" i="20"/>
  <c r="C10" i="20"/>
  <c r="C15" i="20"/>
  <c r="C14" i="20"/>
  <c r="D14" i="20" s="1"/>
  <c r="C9" i="20"/>
  <c r="C12" i="20"/>
  <c r="D12" i="20" s="1"/>
  <c r="C13" i="20"/>
  <c r="D13" i="20" s="1"/>
  <c r="C27" i="20"/>
  <c r="B11" i="20"/>
  <c r="B15" i="20"/>
  <c r="I80" i="22" l="1"/>
  <c r="I82" i="22" s="1"/>
  <c r="I83" i="22" s="1"/>
  <c r="F13" i="22"/>
  <c r="F11" i="22"/>
  <c r="H19" i="22"/>
  <c r="I17" i="22" s="1"/>
  <c r="H10" i="22"/>
  <c r="G20" i="22"/>
  <c r="G12" i="22"/>
  <c r="F11" i="21" s="1"/>
  <c r="I164" i="22"/>
  <c r="I166" i="22" s="1"/>
  <c r="I167" i="22" s="1"/>
  <c r="I136" i="22"/>
  <c r="I138" i="22" s="1"/>
  <c r="I139" i="22" s="1"/>
  <c r="I220" i="22"/>
  <c r="I222" i="22" s="1"/>
  <c r="I223" i="22" s="1"/>
  <c r="I213" i="22"/>
  <c r="I215" i="22" s="1"/>
  <c r="I216" i="22" s="1"/>
  <c r="I199" i="22"/>
  <c r="I201" i="22" s="1"/>
  <c r="I202" i="22" s="1"/>
  <c r="I185" i="22"/>
  <c r="I187" i="22" s="1"/>
  <c r="I188" i="22" s="1"/>
  <c r="I192" i="22"/>
  <c r="I194" i="22" s="1"/>
  <c r="I195" i="22" s="1"/>
  <c r="I206" i="22"/>
  <c r="I208" i="22" s="1"/>
  <c r="I209" i="22" s="1"/>
  <c r="I157" i="22"/>
  <c r="I159" i="22" s="1"/>
  <c r="I160" i="22" s="1"/>
  <c r="I178" i="22"/>
  <c r="I180" i="22" s="1"/>
  <c r="I181" i="22" s="1"/>
  <c r="I171" i="22"/>
  <c r="I173" i="22" s="1"/>
  <c r="I174" i="22" s="1"/>
  <c r="J129" i="22"/>
  <c r="J131" i="22" s="1"/>
  <c r="J132" i="22" s="1"/>
  <c r="I143" i="22"/>
  <c r="I145" i="22" s="1"/>
  <c r="I146" i="22" s="1"/>
  <c r="I150" i="22"/>
  <c r="I152" i="22" s="1"/>
  <c r="I153" i="22" s="1"/>
  <c r="I108" i="22"/>
  <c r="I110" i="22" s="1"/>
  <c r="I111" i="22" s="1"/>
  <c r="I101" i="22"/>
  <c r="I103" i="22" s="1"/>
  <c r="I104" i="22" s="1"/>
  <c r="J115" i="22"/>
  <c r="J117" i="22" s="1"/>
  <c r="J118" i="22" s="1"/>
  <c r="I122" i="22"/>
  <c r="I124" i="22" s="1"/>
  <c r="I125" i="22" s="1"/>
  <c r="I73" i="22"/>
  <c r="I75" i="22" s="1"/>
  <c r="I76" i="22" s="1"/>
  <c r="I87" i="22"/>
  <c r="I89" i="22" s="1"/>
  <c r="I90" i="22" s="1"/>
  <c r="J80" i="22"/>
  <c r="J82" i="22" s="1"/>
  <c r="J83" i="22" s="1"/>
  <c r="I94" i="22"/>
  <c r="I96" i="22" s="1"/>
  <c r="I97" i="22" s="1"/>
  <c r="I66" i="22"/>
  <c r="I68" i="22" s="1"/>
  <c r="I69" i="22" s="1"/>
  <c r="I59" i="22"/>
  <c r="I61" i="22" s="1"/>
  <c r="I62" i="22" s="1"/>
  <c r="I52" i="22"/>
  <c r="I54" i="22" s="1"/>
  <c r="I55" i="22" s="1"/>
  <c r="I45" i="22"/>
  <c r="I47" i="22" s="1"/>
  <c r="I48" i="22" s="1"/>
  <c r="I38" i="22"/>
  <c r="I40" i="22" s="1"/>
  <c r="I41" i="22" s="1"/>
  <c r="J31" i="22"/>
  <c r="J33" i="22" s="1"/>
  <c r="J34" i="22" s="1"/>
  <c r="I24" i="22"/>
  <c r="I26" i="22" s="1"/>
  <c r="I27" i="22" s="1"/>
  <c r="D15" i="20"/>
  <c r="D11" i="20"/>
  <c r="D27" i="20"/>
  <c r="C28" i="20"/>
  <c r="C26" i="20"/>
  <c r="B10" i="20"/>
  <c r="D10" i="20" s="1"/>
  <c r="B16" i="20"/>
  <c r="D16" i="20" s="1"/>
  <c r="D17" i="10"/>
  <c r="E26" i="10"/>
  <c r="F26" i="10" s="1"/>
  <c r="G26" i="10" s="1"/>
  <c r="H26" i="10" s="1"/>
  <c r="I26" i="10" s="1"/>
  <c r="J26" i="10" s="1"/>
  <c r="K26" i="10" s="1"/>
  <c r="L26" i="10" s="1"/>
  <c r="M26" i="10" s="1"/>
  <c r="N26" i="10" s="1"/>
  <c r="O26" i="10" s="1"/>
  <c r="P26" i="10" s="1"/>
  <c r="Q26" i="10" s="1"/>
  <c r="R26" i="10" s="1"/>
  <c r="S26" i="10" s="1"/>
  <c r="T26" i="10" s="1"/>
  <c r="U26" i="10" s="1"/>
  <c r="V26" i="10" s="1"/>
  <c r="W26" i="10" s="1"/>
  <c r="X26" i="10" s="1"/>
  <c r="Y26" i="10" s="1"/>
  <c r="Z26" i="10" s="1"/>
  <c r="AA26" i="10" s="1"/>
  <c r="AB26" i="10" s="1"/>
  <c r="AC26" i="10" s="1"/>
  <c r="AD26" i="10" s="1"/>
  <c r="AE26" i="10" s="1"/>
  <c r="AF26" i="10" s="1"/>
  <c r="AG26" i="10" s="1"/>
  <c r="AH26" i="10" s="1"/>
  <c r="AI26" i="10" s="1"/>
  <c r="AJ26" i="10" s="1"/>
  <c r="AK26" i="10" s="1"/>
  <c r="AL26" i="10" s="1"/>
  <c r="AM26" i="10" s="1"/>
  <c r="AN26" i="10" s="1"/>
  <c r="AO26" i="10" s="1"/>
  <c r="AP26" i="10" s="1"/>
  <c r="AQ26" i="10" s="1"/>
  <c r="AR26" i="10" s="1"/>
  <c r="AS26" i="10" s="1"/>
  <c r="AT26" i="10" s="1"/>
  <c r="AU26" i="10" s="1"/>
  <c r="AV26" i="10" s="1"/>
  <c r="AW26" i="10" s="1"/>
  <c r="AX26" i="10" s="1"/>
  <c r="AY26" i="10" s="1"/>
  <c r="AZ26" i="10" s="1"/>
  <c r="BA26" i="10" s="1"/>
  <c r="BA17" i="10" s="1"/>
  <c r="D19" i="10"/>
  <c r="H13" i="9"/>
  <c r="H15" i="9" s="1"/>
  <c r="D76" i="21"/>
  <c r="G13" i="22" l="1"/>
  <c r="G11" i="22"/>
  <c r="I19" i="22"/>
  <c r="J17" i="22" s="1"/>
  <c r="I10" i="22"/>
  <c r="H20" i="22"/>
  <c r="H12" i="22"/>
  <c r="G11" i="21" s="1"/>
  <c r="J136" i="22"/>
  <c r="J138" i="22" s="1"/>
  <c r="J139" i="22" s="1"/>
  <c r="J164" i="22"/>
  <c r="J166" i="22" s="1"/>
  <c r="J167" i="22" s="1"/>
  <c r="J213" i="22"/>
  <c r="J215" i="22" s="1"/>
  <c r="J216" i="22" s="1"/>
  <c r="J220" i="22"/>
  <c r="J222" i="22" s="1"/>
  <c r="J223" i="22" s="1"/>
  <c r="J185" i="22"/>
  <c r="J187" i="22" s="1"/>
  <c r="J188" i="22" s="1"/>
  <c r="J192" i="22"/>
  <c r="J194" i="22" s="1"/>
  <c r="J195" i="22" s="1"/>
  <c r="J206" i="22"/>
  <c r="J208" i="22" s="1"/>
  <c r="J209" i="22" s="1"/>
  <c r="J199" i="22"/>
  <c r="J201" i="22" s="1"/>
  <c r="J202" i="22" s="1"/>
  <c r="J178" i="22"/>
  <c r="J180" i="22" s="1"/>
  <c r="J181" i="22" s="1"/>
  <c r="J157" i="22"/>
  <c r="J159" i="22" s="1"/>
  <c r="J160" i="22" s="1"/>
  <c r="J171" i="22"/>
  <c r="J173" i="22" s="1"/>
  <c r="J174" i="22" s="1"/>
  <c r="J150" i="22"/>
  <c r="J152" i="22" s="1"/>
  <c r="J153" i="22" s="1"/>
  <c r="K129" i="22"/>
  <c r="K131" i="22" s="1"/>
  <c r="K132" i="22" s="1"/>
  <c r="J143" i="22"/>
  <c r="J145" i="22" s="1"/>
  <c r="J146" i="22" s="1"/>
  <c r="J108" i="22"/>
  <c r="J110" i="22" s="1"/>
  <c r="J111" i="22" s="1"/>
  <c r="J122" i="22"/>
  <c r="J124" i="22" s="1"/>
  <c r="J125" i="22" s="1"/>
  <c r="J101" i="22"/>
  <c r="J103" i="22" s="1"/>
  <c r="J104" i="22" s="1"/>
  <c r="K115" i="22"/>
  <c r="K117" i="22" s="1"/>
  <c r="K118" i="22" s="1"/>
  <c r="J73" i="22"/>
  <c r="J75" i="22" s="1"/>
  <c r="J76" i="22" s="1"/>
  <c r="J94" i="22"/>
  <c r="J96" i="22" s="1"/>
  <c r="J97" i="22" s="1"/>
  <c r="J87" i="22"/>
  <c r="J89" i="22" s="1"/>
  <c r="J90" i="22" s="1"/>
  <c r="K80" i="22"/>
  <c r="K82" i="22" s="1"/>
  <c r="K83" i="22" s="1"/>
  <c r="J66" i="22"/>
  <c r="J68" i="22" s="1"/>
  <c r="J69" i="22" s="1"/>
  <c r="J59" i="22"/>
  <c r="J61" i="22" s="1"/>
  <c r="J62" i="22" s="1"/>
  <c r="J52" i="22"/>
  <c r="J54" i="22" s="1"/>
  <c r="J55" i="22" s="1"/>
  <c r="J45" i="22"/>
  <c r="J47" i="22" s="1"/>
  <c r="J48" i="22" s="1"/>
  <c r="J38" i="22"/>
  <c r="J40" i="22" s="1"/>
  <c r="J41" i="22" s="1"/>
  <c r="K31" i="22"/>
  <c r="K33" i="22" s="1"/>
  <c r="K34" i="22" s="1"/>
  <c r="J24" i="22"/>
  <c r="J26" i="22" s="1"/>
  <c r="J27" i="22" s="1"/>
  <c r="D26" i="20"/>
  <c r="C25" i="20"/>
  <c r="D28" i="20"/>
  <c r="C29" i="20"/>
  <c r="B17" i="20"/>
  <c r="D17" i="20" s="1"/>
  <c r="B9" i="20"/>
  <c r="D9" i="20" s="1"/>
  <c r="H17" i="10"/>
  <c r="T17" i="10"/>
  <c r="P17" i="10"/>
  <c r="L17" i="10"/>
  <c r="AY17" i="10"/>
  <c r="AU17" i="10"/>
  <c r="AQ17" i="10"/>
  <c r="AM17" i="10"/>
  <c r="AI17" i="10"/>
  <c r="AE17" i="10"/>
  <c r="AA17" i="10"/>
  <c r="W17" i="10"/>
  <c r="S17" i="10"/>
  <c r="O17" i="10"/>
  <c r="K17" i="10"/>
  <c r="G17" i="10"/>
  <c r="AV17" i="10"/>
  <c r="AN17" i="10"/>
  <c r="AF17" i="10"/>
  <c r="AB17" i="10"/>
  <c r="X17" i="10"/>
  <c r="AX17" i="10"/>
  <c r="AT17" i="10"/>
  <c r="AP17" i="10"/>
  <c r="AL17" i="10"/>
  <c r="AH17" i="10"/>
  <c r="AD17" i="10"/>
  <c r="Z17" i="10"/>
  <c r="V17" i="10"/>
  <c r="R17" i="10"/>
  <c r="N17" i="10"/>
  <c r="J17" i="10"/>
  <c r="F17" i="10"/>
  <c r="AZ17" i="10"/>
  <c r="AR17" i="10"/>
  <c r="AJ17" i="10"/>
  <c r="AW17" i="10"/>
  <c r="AS17" i="10"/>
  <c r="AO17" i="10"/>
  <c r="AK17" i="10"/>
  <c r="AG17" i="10"/>
  <c r="AC17" i="10"/>
  <c r="Y17" i="10"/>
  <c r="U17" i="10"/>
  <c r="Q17" i="10"/>
  <c r="M17" i="10"/>
  <c r="I17" i="10"/>
  <c r="E17" i="10"/>
  <c r="D28" i="10"/>
  <c r="E19" i="10"/>
  <c r="E76" i="21"/>
  <c r="F76" i="21" s="1"/>
  <c r="G76" i="21" s="1"/>
  <c r="H76" i="21" s="1"/>
  <c r="D7" i="10"/>
  <c r="N42" i="9"/>
  <c r="N35" i="9"/>
  <c r="G235" i="19"/>
  <c r="I235" i="19" s="1"/>
  <c r="G234" i="19"/>
  <c r="H234" i="19" s="1"/>
  <c r="G233" i="19"/>
  <c r="H233" i="19" s="1"/>
  <c r="G232" i="19"/>
  <c r="I232" i="19" s="1"/>
  <c r="G231" i="19"/>
  <c r="I231" i="19" s="1"/>
  <c r="G230" i="19"/>
  <c r="H230" i="19" s="1"/>
  <c r="G229" i="19"/>
  <c r="H229" i="19" s="1"/>
  <c r="G228" i="19"/>
  <c r="H228" i="19" s="1"/>
  <c r="G227" i="19"/>
  <c r="I227" i="19" s="1"/>
  <c r="G226" i="19"/>
  <c r="H226" i="19" s="1"/>
  <c r="G225" i="19"/>
  <c r="H225" i="19" s="1"/>
  <c r="G224" i="19"/>
  <c r="G223" i="19"/>
  <c r="I223" i="19" s="1"/>
  <c r="G222" i="19"/>
  <c r="H222" i="19" s="1"/>
  <c r="G221" i="19"/>
  <c r="G218" i="19"/>
  <c r="H218" i="19" s="1"/>
  <c r="G217" i="19"/>
  <c r="I217" i="19" s="1"/>
  <c r="G216" i="19"/>
  <c r="H216" i="19" s="1"/>
  <c r="G215" i="19"/>
  <c r="I215" i="19" s="1"/>
  <c r="G214" i="19"/>
  <c r="H214" i="19" s="1"/>
  <c r="G213" i="19"/>
  <c r="I213" i="19" s="1"/>
  <c r="G212" i="19"/>
  <c r="H212" i="19" s="1"/>
  <c r="G211" i="19"/>
  <c r="I211" i="19" s="1"/>
  <c r="G210" i="19"/>
  <c r="H210" i="19" s="1"/>
  <c r="G209" i="19"/>
  <c r="I209" i="19" s="1"/>
  <c r="G208" i="19"/>
  <c r="I208" i="19" s="1"/>
  <c r="G207" i="19"/>
  <c r="I207" i="19" s="1"/>
  <c r="G206" i="19"/>
  <c r="H206" i="19" s="1"/>
  <c r="G205" i="19"/>
  <c r="I205" i="19" s="1"/>
  <c r="G204" i="19"/>
  <c r="H204" i="19" s="1"/>
  <c r="G201" i="19"/>
  <c r="I201" i="19" s="1"/>
  <c r="G200" i="19"/>
  <c r="H200" i="19" s="1"/>
  <c r="G199" i="19"/>
  <c r="H199" i="19" s="1"/>
  <c r="G198" i="19"/>
  <c r="I198" i="19" s="1"/>
  <c r="G197" i="19"/>
  <c r="I197" i="19" s="1"/>
  <c r="G196" i="19"/>
  <c r="H196" i="19" s="1"/>
  <c r="G195" i="19"/>
  <c r="H195" i="19" s="1"/>
  <c r="G194" i="19"/>
  <c r="I194" i="19" s="1"/>
  <c r="G193" i="19"/>
  <c r="I193" i="19" s="1"/>
  <c r="G192" i="19"/>
  <c r="H192" i="19" s="1"/>
  <c r="G191" i="19"/>
  <c r="H191" i="19" s="1"/>
  <c r="G190" i="19"/>
  <c r="I190" i="19" s="1"/>
  <c r="G189" i="19"/>
  <c r="I189" i="19" s="1"/>
  <c r="G188" i="19"/>
  <c r="H188" i="19" s="1"/>
  <c r="G187" i="19"/>
  <c r="H187" i="19" s="1"/>
  <c r="G184" i="19"/>
  <c r="I184" i="19" s="1"/>
  <c r="G183" i="19"/>
  <c r="H183" i="19" s="1"/>
  <c r="G182" i="19"/>
  <c r="I182" i="19" s="1"/>
  <c r="G181" i="19"/>
  <c r="I181" i="19" s="1"/>
  <c r="G180" i="19"/>
  <c r="H180" i="19" s="1"/>
  <c r="G179" i="19"/>
  <c r="H179" i="19" s="1"/>
  <c r="G178" i="19"/>
  <c r="I178" i="19" s="1"/>
  <c r="G177" i="19"/>
  <c r="I177" i="19" s="1"/>
  <c r="G176" i="19"/>
  <c r="H176" i="19" s="1"/>
  <c r="G175" i="19"/>
  <c r="H175" i="19" s="1"/>
  <c r="G174" i="19"/>
  <c r="I174" i="19" s="1"/>
  <c r="G173" i="19"/>
  <c r="I173" i="19" s="1"/>
  <c r="G172" i="19"/>
  <c r="H172" i="19" s="1"/>
  <c r="G171" i="19"/>
  <c r="H171" i="19" s="1"/>
  <c r="G170" i="19"/>
  <c r="I170" i="19" s="1"/>
  <c r="G167" i="19"/>
  <c r="I167" i="19" s="1"/>
  <c r="G166" i="19"/>
  <c r="H166" i="19" s="1"/>
  <c r="G165" i="19"/>
  <c r="I165" i="19" s="1"/>
  <c r="G164" i="19"/>
  <c r="I164" i="19" s="1"/>
  <c r="G163" i="19"/>
  <c r="I163" i="19" s="1"/>
  <c r="G162" i="19"/>
  <c r="H162" i="19" s="1"/>
  <c r="G161" i="19"/>
  <c r="I161" i="19" s="1"/>
  <c r="G160" i="19"/>
  <c r="I160" i="19" s="1"/>
  <c r="G159" i="19"/>
  <c r="H159" i="19" s="1"/>
  <c r="G158" i="19"/>
  <c r="I158" i="19" s="1"/>
  <c r="G157" i="19"/>
  <c r="I157" i="19" s="1"/>
  <c r="G156" i="19"/>
  <c r="I156" i="19" s="1"/>
  <c r="G155" i="19"/>
  <c r="H155" i="19" s="1"/>
  <c r="G154" i="19"/>
  <c r="I154" i="19" s="1"/>
  <c r="G153" i="19"/>
  <c r="G150" i="19"/>
  <c r="I150" i="19" s="1"/>
  <c r="G149" i="19"/>
  <c r="H149" i="19" s="1"/>
  <c r="G148" i="19"/>
  <c r="I148" i="19" s="1"/>
  <c r="G147" i="19"/>
  <c r="I147" i="19" s="1"/>
  <c r="G146" i="19"/>
  <c r="I146" i="19" s="1"/>
  <c r="G145" i="19"/>
  <c r="H145" i="19" s="1"/>
  <c r="G144" i="19"/>
  <c r="I144" i="19" s="1"/>
  <c r="G143" i="19"/>
  <c r="I143" i="19" s="1"/>
  <c r="G142" i="19"/>
  <c r="I142" i="19" s="1"/>
  <c r="G141" i="19"/>
  <c r="H141" i="19" s="1"/>
  <c r="G140" i="19"/>
  <c r="I140" i="19" s="1"/>
  <c r="G139" i="19"/>
  <c r="I139" i="19" s="1"/>
  <c r="G138" i="19"/>
  <c r="I138" i="19" s="1"/>
  <c r="G137" i="19"/>
  <c r="H137" i="19" s="1"/>
  <c r="G136" i="19"/>
  <c r="I136" i="19" s="1"/>
  <c r="G120" i="19"/>
  <c r="I120" i="19" s="1"/>
  <c r="G119" i="19"/>
  <c r="H119" i="19" s="1"/>
  <c r="G133" i="19"/>
  <c r="I133" i="19" s="1"/>
  <c r="G132" i="19"/>
  <c r="H132" i="19" s="1"/>
  <c r="G131" i="19"/>
  <c r="I131" i="19" s="1"/>
  <c r="G130" i="19"/>
  <c r="H130" i="19" s="1"/>
  <c r="G129" i="19"/>
  <c r="I129" i="19" s="1"/>
  <c r="G128" i="19"/>
  <c r="H128" i="19" s="1"/>
  <c r="G127" i="19"/>
  <c r="H127" i="19" s="1"/>
  <c r="G126" i="19"/>
  <c r="I126" i="19" s="1"/>
  <c r="G125" i="19"/>
  <c r="I125" i="19" s="1"/>
  <c r="G124" i="19"/>
  <c r="H124" i="19" s="1"/>
  <c r="G123" i="19"/>
  <c r="I123" i="19" s="1"/>
  <c r="G122" i="19"/>
  <c r="H122" i="19" s="1"/>
  <c r="G121" i="19"/>
  <c r="I121" i="19" s="1"/>
  <c r="G116" i="19"/>
  <c r="H116" i="19" s="1"/>
  <c r="G115" i="19"/>
  <c r="H115" i="19" s="1"/>
  <c r="G114" i="19"/>
  <c r="H114" i="19" s="1"/>
  <c r="G113" i="19"/>
  <c r="I113" i="19" s="1"/>
  <c r="G112" i="19"/>
  <c r="H112" i="19" s="1"/>
  <c r="G111" i="19"/>
  <c r="I111" i="19" s="1"/>
  <c r="G110" i="19"/>
  <c r="H110" i="19" s="1"/>
  <c r="G109" i="19"/>
  <c r="I109" i="19" s="1"/>
  <c r="G108" i="19"/>
  <c r="H108" i="19" s="1"/>
  <c r="G107" i="19"/>
  <c r="H107" i="19" s="1"/>
  <c r="G106" i="19"/>
  <c r="I106" i="19" s="1"/>
  <c r="G105" i="19"/>
  <c r="H105" i="19" s="1"/>
  <c r="G104" i="19"/>
  <c r="I104" i="19" s="1"/>
  <c r="G103" i="19"/>
  <c r="I103" i="19" s="1"/>
  <c r="G102" i="19"/>
  <c r="G99" i="19"/>
  <c r="I99" i="19" s="1"/>
  <c r="G98" i="19"/>
  <c r="H98" i="19" s="1"/>
  <c r="G97" i="19"/>
  <c r="I97" i="19" s="1"/>
  <c r="G96" i="19"/>
  <c r="H96" i="19" s="1"/>
  <c r="G95" i="19"/>
  <c r="I95" i="19" s="1"/>
  <c r="G94" i="19"/>
  <c r="H94" i="19" s="1"/>
  <c r="G93" i="19"/>
  <c r="H93" i="19" s="1"/>
  <c r="G92" i="19"/>
  <c r="I92" i="19" s="1"/>
  <c r="G91" i="19"/>
  <c r="H91" i="19" s="1"/>
  <c r="G90" i="19"/>
  <c r="I90" i="19" s="1"/>
  <c r="G89" i="19"/>
  <c r="H89" i="19" s="1"/>
  <c r="G88" i="19"/>
  <c r="I88" i="19" s="1"/>
  <c r="G87" i="19"/>
  <c r="H87" i="19" s="1"/>
  <c r="G86" i="19"/>
  <c r="G85" i="19"/>
  <c r="G82" i="19"/>
  <c r="I82" i="19" s="1"/>
  <c r="G81" i="19"/>
  <c r="H81" i="19" s="1"/>
  <c r="G80" i="19"/>
  <c r="I80" i="19" s="1"/>
  <c r="G79" i="19"/>
  <c r="I79" i="19" s="1"/>
  <c r="G78" i="19"/>
  <c r="I78" i="19" s="1"/>
  <c r="G77" i="19"/>
  <c r="H77" i="19" s="1"/>
  <c r="G76" i="19"/>
  <c r="H76" i="19" s="1"/>
  <c r="G75" i="19"/>
  <c r="I75" i="19" s="1"/>
  <c r="G74" i="19"/>
  <c r="I74" i="19" s="1"/>
  <c r="G73" i="19"/>
  <c r="H73" i="19" s="1"/>
  <c r="G72" i="19"/>
  <c r="H72" i="19" s="1"/>
  <c r="G71" i="19"/>
  <c r="I71" i="19" s="1"/>
  <c r="G70" i="19"/>
  <c r="I70" i="19" s="1"/>
  <c r="G69" i="19"/>
  <c r="H69" i="19" s="1"/>
  <c r="G68" i="19"/>
  <c r="G65" i="19"/>
  <c r="I65" i="19" s="1"/>
  <c r="G64" i="19"/>
  <c r="H64" i="19" s="1"/>
  <c r="G63" i="19"/>
  <c r="H63" i="19" s="1"/>
  <c r="G62" i="19"/>
  <c r="I62" i="19" s="1"/>
  <c r="G61" i="19"/>
  <c r="I61" i="19" s="1"/>
  <c r="G60" i="19"/>
  <c r="H60" i="19" s="1"/>
  <c r="G59" i="19"/>
  <c r="H59" i="19" s="1"/>
  <c r="G58" i="19"/>
  <c r="H58" i="19" s="1"/>
  <c r="G57" i="19"/>
  <c r="I57" i="19" s="1"/>
  <c r="G56" i="19"/>
  <c r="H56" i="19" s="1"/>
  <c r="G55" i="19"/>
  <c r="H55" i="19" s="1"/>
  <c r="G54" i="19"/>
  <c r="I54" i="19" s="1"/>
  <c r="G53" i="19"/>
  <c r="I53" i="19" s="1"/>
  <c r="G52" i="19"/>
  <c r="H52" i="19" s="1"/>
  <c r="G51" i="19"/>
  <c r="I51" i="19" s="1"/>
  <c r="G48" i="19"/>
  <c r="I48" i="19" s="1"/>
  <c r="G47" i="19"/>
  <c r="H47" i="19" s="1"/>
  <c r="G46" i="19"/>
  <c r="H46" i="19" s="1"/>
  <c r="G45" i="19"/>
  <c r="H45" i="19" s="1"/>
  <c r="G44" i="19"/>
  <c r="I44" i="19" s="1"/>
  <c r="G43" i="19"/>
  <c r="H43" i="19" s="1"/>
  <c r="G42" i="19"/>
  <c r="H42" i="19" s="1"/>
  <c r="G41" i="19"/>
  <c r="I41" i="19" s="1"/>
  <c r="G40" i="19"/>
  <c r="I40" i="19" s="1"/>
  <c r="G39" i="19"/>
  <c r="H39" i="19" s="1"/>
  <c r="G38" i="19"/>
  <c r="H38" i="19" s="1"/>
  <c r="G37" i="19"/>
  <c r="I37" i="19" s="1"/>
  <c r="G36" i="19"/>
  <c r="I36" i="19" s="1"/>
  <c r="G35" i="19"/>
  <c r="H35" i="19" s="1"/>
  <c r="G34" i="19"/>
  <c r="H34" i="19" s="1"/>
  <c r="G18" i="19"/>
  <c r="I18" i="19" s="1"/>
  <c r="G17" i="19"/>
  <c r="H17" i="19" s="1"/>
  <c r="G31" i="19"/>
  <c r="I31" i="19" s="1"/>
  <c r="G30" i="19"/>
  <c r="H30" i="19" s="1"/>
  <c r="G29" i="19"/>
  <c r="I29" i="19" s="1"/>
  <c r="G28" i="19"/>
  <c r="I28" i="19" s="1"/>
  <c r="G27" i="19"/>
  <c r="I27" i="19" s="1"/>
  <c r="G26" i="19"/>
  <c r="I26" i="19" s="1"/>
  <c r="G25" i="19"/>
  <c r="I25" i="19" s="1"/>
  <c r="G24" i="19"/>
  <c r="I24" i="19" s="1"/>
  <c r="G23" i="19"/>
  <c r="H23" i="19" s="1"/>
  <c r="G22" i="19"/>
  <c r="I22" i="19" s="1"/>
  <c r="G21" i="19"/>
  <c r="I21" i="19" s="1"/>
  <c r="G20" i="19"/>
  <c r="I20" i="19" s="1"/>
  <c r="G19" i="19"/>
  <c r="H153" i="19" l="1"/>
  <c r="G152" i="19"/>
  <c r="I102" i="19"/>
  <c r="G101" i="19"/>
  <c r="H85" i="19"/>
  <c r="G84" i="19"/>
  <c r="H13" i="22"/>
  <c r="H11" i="22"/>
  <c r="J19" i="22"/>
  <c r="K17" i="22" s="1"/>
  <c r="J10" i="22"/>
  <c r="I20" i="22"/>
  <c r="I12" i="22"/>
  <c r="H11" i="21" s="1"/>
  <c r="K164" i="22"/>
  <c r="K166" i="22" s="1"/>
  <c r="K167" i="22" s="1"/>
  <c r="K136" i="22"/>
  <c r="K138" i="22" s="1"/>
  <c r="K139" i="22" s="1"/>
  <c r="K213" i="22"/>
  <c r="K215" i="22" s="1"/>
  <c r="K216" i="22" s="1"/>
  <c r="K220" i="22"/>
  <c r="K222" i="22" s="1"/>
  <c r="K223" i="22" s="1"/>
  <c r="K192" i="22"/>
  <c r="K194" i="22" s="1"/>
  <c r="K195" i="22" s="1"/>
  <c r="K206" i="22"/>
  <c r="K208" i="22" s="1"/>
  <c r="K209" i="22" s="1"/>
  <c r="K185" i="22"/>
  <c r="K187" i="22" s="1"/>
  <c r="K188" i="22" s="1"/>
  <c r="K199" i="22"/>
  <c r="K201" i="22" s="1"/>
  <c r="K202" i="22" s="1"/>
  <c r="K171" i="22"/>
  <c r="K173" i="22" s="1"/>
  <c r="K174" i="22" s="1"/>
  <c r="K178" i="22"/>
  <c r="K180" i="22" s="1"/>
  <c r="K181" i="22" s="1"/>
  <c r="K157" i="22"/>
  <c r="K159" i="22" s="1"/>
  <c r="K160" i="22" s="1"/>
  <c r="K143" i="22"/>
  <c r="K145" i="22" s="1"/>
  <c r="K146" i="22" s="1"/>
  <c r="K150" i="22"/>
  <c r="K152" i="22" s="1"/>
  <c r="K153" i="22" s="1"/>
  <c r="L129" i="22"/>
  <c r="L131" i="22" s="1"/>
  <c r="L132" i="22" s="1"/>
  <c r="L115" i="22"/>
  <c r="L117" i="22" s="1"/>
  <c r="L118" i="22" s="1"/>
  <c r="K122" i="22"/>
  <c r="K124" i="22" s="1"/>
  <c r="K125" i="22" s="1"/>
  <c r="K108" i="22"/>
  <c r="K110" i="22" s="1"/>
  <c r="K111" i="22" s="1"/>
  <c r="K101" i="22"/>
  <c r="K103" i="22" s="1"/>
  <c r="K104" i="22" s="1"/>
  <c r="K94" i="22"/>
  <c r="K96" i="22" s="1"/>
  <c r="K97" i="22" s="1"/>
  <c r="L80" i="22"/>
  <c r="L82" i="22" s="1"/>
  <c r="L83" i="22" s="1"/>
  <c r="K87" i="22"/>
  <c r="K89" i="22" s="1"/>
  <c r="K90" i="22" s="1"/>
  <c r="K73" i="22"/>
  <c r="K75" i="22" s="1"/>
  <c r="K76" i="22" s="1"/>
  <c r="K66" i="22"/>
  <c r="K68" i="22" s="1"/>
  <c r="K69" i="22" s="1"/>
  <c r="K59" i="22"/>
  <c r="K61" i="22" s="1"/>
  <c r="K62" i="22" s="1"/>
  <c r="K52" i="22"/>
  <c r="K54" i="22" s="1"/>
  <c r="K55" i="22" s="1"/>
  <c r="K45" i="22"/>
  <c r="K47" i="22" s="1"/>
  <c r="K48" i="22" s="1"/>
  <c r="K38" i="22"/>
  <c r="K40" i="22" s="1"/>
  <c r="K41" i="22" s="1"/>
  <c r="L31" i="22"/>
  <c r="L33" i="22" s="1"/>
  <c r="L34" i="22" s="1"/>
  <c r="K24" i="22"/>
  <c r="K26" i="22" s="1"/>
  <c r="K27" i="22" s="1"/>
  <c r="D25" i="10"/>
  <c r="E9" i="22"/>
  <c r="E16" i="22" s="1"/>
  <c r="D29" i="20"/>
  <c r="C30" i="20"/>
  <c r="D25" i="20"/>
  <c r="C24" i="20"/>
  <c r="D29" i="10"/>
  <c r="D30" i="10"/>
  <c r="E28" i="10" s="1"/>
  <c r="E29" i="10" s="1"/>
  <c r="F19" i="10"/>
  <c r="D101" i="10"/>
  <c r="D67" i="10"/>
  <c r="D33" i="10"/>
  <c r="D7" i="21"/>
  <c r="D84" i="10"/>
  <c r="D50" i="10"/>
  <c r="E7" i="10"/>
  <c r="I76" i="21"/>
  <c r="J76" i="21" s="1"/>
  <c r="K76" i="21" s="1"/>
  <c r="E71" i="10"/>
  <c r="G220" i="19"/>
  <c r="G67" i="19"/>
  <c r="G169" i="19"/>
  <c r="G135" i="19"/>
  <c r="G203" i="19"/>
  <c r="G33" i="19"/>
  <c r="G50" i="19"/>
  <c r="G118" i="19"/>
  <c r="G186" i="19"/>
  <c r="I137" i="19"/>
  <c r="H140" i="19"/>
  <c r="A140" i="19" s="1"/>
  <c r="I224" i="19"/>
  <c r="H224" i="19"/>
  <c r="H221" i="19"/>
  <c r="I221" i="19"/>
  <c r="H29" i="19"/>
  <c r="A29" i="19" s="1"/>
  <c r="I52" i="19"/>
  <c r="A52" i="19" s="1"/>
  <c r="I127" i="19"/>
  <c r="A127" i="19" s="1"/>
  <c r="H148" i="19"/>
  <c r="A148" i="19" s="1"/>
  <c r="I38" i="19"/>
  <c r="A38" i="19" s="1"/>
  <c r="H41" i="19"/>
  <c r="A41" i="19" s="1"/>
  <c r="I159" i="19"/>
  <c r="A159" i="19" s="1"/>
  <c r="H161" i="19"/>
  <c r="A161" i="19" s="1"/>
  <c r="I45" i="19"/>
  <c r="A45" i="19" s="1"/>
  <c r="I214" i="19"/>
  <c r="A214" i="19" s="1"/>
  <c r="I34" i="19"/>
  <c r="H37" i="19"/>
  <c r="A37" i="19" s="1"/>
  <c r="I72" i="19"/>
  <c r="A72" i="19" s="1"/>
  <c r="I155" i="19"/>
  <c r="A155" i="19" s="1"/>
  <c r="H158" i="19"/>
  <c r="A158" i="19" s="1"/>
  <c r="I176" i="19"/>
  <c r="A176" i="19" s="1"/>
  <c r="I225" i="19"/>
  <c r="A225" i="19" s="1"/>
  <c r="I228" i="19"/>
  <c r="A228" i="19" s="1"/>
  <c r="H217" i="19"/>
  <c r="A217" i="19" s="1"/>
  <c r="H26" i="19"/>
  <c r="A26" i="19" s="1"/>
  <c r="H54" i="19"/>
  <c r="A54" i="19" s="1"/>
  <c r="I63" i="19"/>
  <c r="A63" i="19" s="1"/>
  <c r="H68" i="19"/>
  <c r="I76" i="19"/>
  <c r="A76" i="19" s="1"/>
  <c r="I87" i="19"/>
  <c r="A87" i="19" s="1"/>
  <c r="H90" i="19"/>
  <c r="A90" i="19" s="1"/>
  <c r="I98" i="19"/>
  <c r="A98" i="19" s="1"/>
  <c r="I108" i="19"/>
  <c r="A108" i="19" s="1"/>
  <c r="H111" i="19"/>
  <c r="A111" i="19" s="1"/>
  <c r="I172" i="19"/>
  <c r="A172" i="19" s="1"/>
  <c r="I191" i="19"/>
  <c r="A191" i="19" s="1"/>
  <c r="H194" i="19"/>
  <c r="A194" i="19" s="1"/>
  <c r="I210" i="19"/>
  <c r="A210" i="19" s="1"/>
  <c r="H213" i="19"/>
  <c r="A213" i="19" s="1"/>
  <c r="I132" i="19"/>
  <c r="A132" i="19" s="1"/>
  <c r="I145" i="19"/>
  <c r="A145" i="19" s="1"/>
  <c r="I58" i="19"/>
  <c r="A58" i="19" s="1"/>
  <c r="I69" i="19"/>
  <c r="A69" i="19" s="1"/>
  <c r="I81" i="19"/>
  <c r="A81" i="19" s="1"/>
  <c r="H86" i="19"/>
  <c r="I93" i="19"/>
  <c r="A93" i="19" s="1"/>
  <c r="I105" i="19"/>
  <c r="A105" i="19" s="1"/>
  <c r="I115" i="19"/>
  <c r="A115" i="19" s="1"/>
  <c r="I180" i="19"/>
  <c r="A180" i="19" s="1"/>
  <c r="H25" i="19"/>
  <c r="A25" i="19" s="1"/>
  <c r="I17" i="19"/>
  <c r="A17" i="19" s="1"/>
  <c r="I46" i="19"/>
  <c r="A46" i="19" s="1"/>
  <c r="H51" i="19"/>
  <c r="I59" i="19"/>
  <c r="A59" i="19" s="1"/>
  <c r="H62" i="19"/>
  <c r="A62" i="19" s="1"/>
  <c r="I68" i="19"/>
  <c r="I77" i="19"/>
  <c r="A77" i="19" s="1"/>
  <c r="H80" i="19"/>
  <c r="A80" i="19" s="1"/>
  <c r="I86" i="19"/>
  <c r="I94" i="19"/>
  <c r="A94" i="19" s="1"/>
  <c r="H97" i="19"/>
  <c r="A97" i="19" s="1"/>
  <c r="H104" i="19"/>
  <c r="A104" i="19" s="1"/>
  <c r="I116" i="19"/>
  <c r="A116" i="19" s="1"/>
  <c r="I128" i="19"/>
  <c r="A128" i="19" s="1"/>
  <c r="H131" i="19"/>
  <c r="A131" i="19" s="1"/>
  <c r="H136" i="19"/>
  <c r="I141" i="19"/>
  <c r="A141" i="19" s="1"/>
  <c r="H144" i="19"/>
  <c r="A144" i="19" s="1"/>
  <c r="I149" i="19"/>
  <c r="A149" i="19" s="1"/>
  <c r="H154" i="19"/>
  <c r="A154" i="19" s="1"/>
  <c r="I166" i="19"/>
  <c r="A166" i="19" s="1"/>
  <c r="H173" i="19"/>
  <c r="A173" i="19" s="1"/>
  <c r="H177" i="19"/>
  <c r="A177" i="19" s="1"/>
  <c r="H181" i="19"/>
  <c r="A181" i="19" s="1"/>
  <c r="I187" i="19"/>
  <c r="H190" i="19"/>
  <c r="A190" i="19" s="1"/>
  <c r="I199" i="19"/>
  <c r="A199" i="19" s="1"/>
  <c r="I206" i="19"/>
  <c r="A206" i="19" s="1"/>
  <c r="H209" i="19"/>
  <c r="A209" i="19" s="1"/>
  <c r="I233" i="19"/>
  <c r="A233" i="19" s="1"/>
  <c r="I23" i="19"/>
  <c r="A23" i="19" s="1"/>
  <c r="I30" i="19"/>
  <c r="A30" i="19" s="1"/>
  <c r="I42" i="19"/>
  <c r="A42" i="19" s="1"/>
  <c r="I55" i="19"/>
  <c r="A55" i="19" s="1"/>
  <c r="I73" i="19"/>
  <c r="A73" i="19" s="1"/>
  <c r="I91" i="19"/>
  <c r="A91" i="19" s="1"/>
  <c r="I112" i="19"/>
  <c r="A112" i="19" s="1"/>
  <c r="I124" i="19"/>
  <c r="A124" i="19" s="1"/>
  <c r="I162" i="19"/>
  <c r="A162" i="19" s="1"/>
  <c r="H165" i="19"/>
  <c r="A165" i="19" s="1"/>
  <c r="H184" i="19"/>
  <c r="A184" i="19" s="1"/>
  <c r="I195" i="19"/>
  <c r="A195" i="19" s="1"/>
  <c r="H198" i="19"/>
  <c r="A198" i="19" s="1"/>
  <c r="H205" i="19"/>
  <c r="A205" i="19" s="1"/>
  <c r="I218" i="19"/>
  <c r="A218" i="19" s="1"/>
  <c r="I229" i="19"/>
  <c r="A229" i="19" s="1"/>
  <c r="H232" i="19"/>
  <c r="A232" i="19" s="1"/>
  <c r="I222" i="19"/>
  <c r="A222" i="19" s="1"/>
  <c r="I226" i="19"/>
  <c r="A226" i="19" s="1"/>
  <c r="I230" i="19"/>
  <c r="A230" i="19" s="1"/>
  <c r="I234" i="19"/>
  <c r="A234" i="19" s="1"/>
  <c r="H223" i="19"/>
  <c r="A223" i="19" s="1"/>
  <c r="H227" i="19"/>
  <c r="A227" i="19" s="1"/>
  <c r="H231" i="19"/>
  <c r="H235" i="19"/>
  <c r="A235" i="19" s="1"/>
  <c r="H208" i="19"/>
  <c r="A208" i="19" s="1"/>
  <c r="I204" i="19"/>
  <c r="H207" i="19"/>
  <c r="A207" i="19" s="1"/>
  <c r="H211" i="19"/>
  <c r="A211" i="19" s="1"/>
  <c r="I212" i="19"/>
  <c r="A212" i="19" s="1"/>
  <c r="H215" i="19"/>
  <c r="A215" i="19" s="1"/>
  <c r="I216" i="19"/>
  <c r="A216" i="19" s="1"/>
  <c r="I188" i="19"/>
  <c r="A188" i="19" s="1"/>
  <c r="I192" i="19"/>
  <c r="A192" i="19" s="1"/>
  <c r="I196" i="19"/>
  <c r="A196" i="19" s="1"/>
  <c r="I200" i="19"/>
  <c r="A200" i="19" s="1"/>
  <c r="H189" i="19"/>
  <c r="A189" i="19" s="1"/>
  <c r="H193" i="19"/>
  <c r="A193" i="19" s="1"/>
  <c r="H197" i="19"/>
  <c r="A197" i="19" s="1"/>
  <c r="H201" i="19"/>
  <c r="A201" i="19" s="1"/>
  <c r="H170" i="19"/>
  <c r="I171" i="19"/>
  <c r="A171" i="19" s="1"/>
  <c r="H174" i="19"/>
  <c r="A174" i="19" s="1"/>
  <c r="I175" i="19"/>
  <c r="A175" i="19" s="1"/>
  <c r="H178" i="19"/>
  <c r="A178" i="19" s="1"/>
  <c r="I179" i="19"/>
  <c r="A179" i="19" s="1"/>
  <c r="H182" i="19"/>
  <c r="A182" i="19" s="1"/>
  <c r="I183" i="19"/>
  <c r="A183" i="19" s="1"/>
  <c r="H160" i="19"/>
  <c r="A160" i="19" s="1"/>
  <c r="H164" i="19"/>
  <c r="A164" i="19" s="1"/>
  <c r="H157" i="19"/>
  <c r="A157" i="19" s="1"/>
  <c r="I153" i="19"/>
  <c r="H156" i="19"/>
  <c r="A156" i="19" s="1"/>
  <c r="H163" i="19"/>
  <c r="A163" i="19" s="1"/>
  <c r="H167" i="19"/>
  <c r="A167" i="19" s="1"/>
  <c r="H139" i="19"/>
  <c r="A139" i="19" s="1"/>
  <c r="H143" i="19"/>
  <c r="A143" i="19" s="1"/>
  <c r="H147" i="19"/>
  <c r="A147" i="19" s="1"/>
  <c r="H138" i="19"/>
  <c r="A138" i="19" s="1"/>
  <c r="H142" i="19"/>
  <c r="A142" i="19" s="1"/>
  <c r="H146" i="19"/>
  <c r="A146" i="19" s="1"/>
  <c r="H150" i="19"/>
  <c r="A150" i="19" s="1"/>
  <c r="I119" i="19"/>
  <c r="H120" i="19"/>
  <c r="H123" i="19"/>
  <c r="A123" i="19" s="1"/>
  <c r="H126" i="19"/>
  <c r="A126" i="19" s="1"/>
  <c r="H121" i="19"/>
  <c r="A121" i="19" s="1"/>
  <c r="I122" i="19"/>
  <c r="A122" i="19" s="1"/>
  <c r="H125" i="19"/>
  <c r="A125" i="19" s="1"/>
  <c r="H129" i="19"/>
  <c r="A129" i="19" s="1"/>
  <c r="I130" i="19"/>
  <c r="A130" i="19" s="1"/>
  <c r="H133" i="19"/>
  <c r="A133" i="19" s="1"/>
  <c r="H103" i="19"/>
  <c r="A103" i="19" s="1"/>
  <c r="H102" i="19"/>
  <c r="H106" i="19"/>
  <c r="A106" i="19" s="1"/>
  <c r="I107" i="19"/>
  <c r="A107" i="19" s="1"/>
  <c r="H109" i="19"/>
  <c r="A109" i="19" s="1"/>
  <c r="I110" i="19"/>
  <c r="A110" i="19" s="1"/>
  <c r="H113" i="19"/>
  <c r="A113" i="19" s="1"/>
  <c r="I114" i="19"/>
  <c r="A114" i="19" s="1"/>
  <c r="H92" i="19"/>
  <c r="A92" i="19" s="1"/>
  <c r="I85" i="19"/>
  <c r="H88" i="19"/>
  <c r="A88" i="19" s="1"/>
  <c r="I89" i="19"/>
  <c r="A89" i="19" s="1"/>
  <c r="H95" i="19"/>
  <c r="A95" i="19" s="1"/>
  <c r="I96" i="19"/>
  <c r="A96" i="19" s="1"/>
  <c r="H99" i="19"/>
  <c r="A99" i="19" s="1"/>
  <c r="H71" i="19"/>
  <c r="A71" i="19" s="1"/>
  <c r="H75" i="19"/>
  <c r="A75" i="19" s="1"/>
  <c r="H79" i="19"/>
  <c r="A79" i="19" s="1"/>
  <c r="H70" i="19"/>
  <c r="A70" i="19" s="1"/>
  <c r="H74" i="19"/>
  <c r="A74" i="19" s="1"/>
  <c r="H78" i="19"/>
  <c r="A78" i="19" s="1"/>
  <c r="H82" i="19"/>
  <c r="A82" i="19" s="1"/>
  <c r="I56" i="19"/>
  <c r="A56" i="19" s="1"/>
  <c r="I60" i="19"/>
  <c r="A60" i="19" s="1"/>
  <c r="I64" i="19"/>
  <c r="A64" i="19" s="1"/>
  <c r="H53" i="19"/>
  <c r="A53" i="19" s="1"/>
  <c r="H57" i="19"/>
  <c r="A57" i="19" s="1"/>
  <c r="H61" i="19"/>
  <c r="A61" i="19" s="1"/>
  <c r="H65" i="19"/>
  <c r="A65" i="19" s="1"/>
  <c r="I35" i="19"/>
  <c r="A35" i="19" s="1"/>
  <c r="I39" i="19"/>
  <c r="A39" i="19" s="1"/>
  <c r="I43" i="19"/>
  <c r="A43" i="19" s="1"/>
  <c r="I47" i="19"/>
  <c r="A47" i="19" s="1"/>
  <c r="H36" i="19"/>
  <c r="A36" i="19" s="1"/>
  <c r="H40" i="19"/>
  <c r="A40" i="19" s="1"/>
  <c r="H44" i="19"/>
  <c r="A44" i="19" s="1"/>
  <c r="H48" i="19"/>
  <c r="A48" i="19" s="1"/>
  <c r="H18" i="19"/>
  <c r="A18" i="19" s="1"/>
  <c r="H21" i="19"/>
  <c r="A21" i="19" s="1"/>
  <c r="H22" i="19"/>
  <c r="A22" i="19" s="1"/>
  <c r="H20" i="19"/>
  <c r="A20" i="19" s="1"/>
  <c r="H24" i="19"/>
  <c r="A24" i="19" s="1"/>
  <c r="H28" i="19"/>
  <c r="A28" i="19" s="1"/>
  <c r="H27" i="19"/>
  <c r="A27" i="19" s="1"/>
  <c r="H31" i="19"/>
  <c r="A31" i="19" s="1"/>
  <c r="I19" i="19"/>
  <c r="H19" i="19"/>
  <c r="G16" i="19"/>
  <c r="D65" i="21" l="1"/>
  <c r="D17" i="21"/>
  <c r="I152" i="19"/>
  <c r="H152" i="19"/>
  <c r="H101" i="19"/>
  <c r="I101" i="19"/>
  <c r="I84" i="19"/>
  <c r="H84" i="19"/>
  <c r="E72" i="10"/>
  <c r="I13" i="22"/>
  <c r="I11" i="22"/>
  <c r="K19" i="22"/>
  <c r="L17" i="22" s="1"/>
  <c r="K10" i="22"/>
  <c r="J20" i="22"/>
  <c r="J12" i="22"/>
  <c r="I11" i="21" s="1"/>
  <c r="L136" i="22"/>
  <c r="L138" i="22" s="1"/>
  <c r="L139" i="22" s="1"/>
  <c r="E205" i="22"/>
  <c r="E198" i="22"/>
  <c r="E191" i="22"/>
  <c r="E177" i="22"/>
  <c r="E170" i="22"/>
  <c r="E128" i="22"/>
  <c r="E219" i="22"/>
  <c r="E212" i="22"/>
  <c r="E156" i="22"/>
  <c r="E163" i="22"/>
  <c r="E142" i="22"/>
  <c r="E107" i="22"/>
  <c r="E100" i="22"/>
  <c r="E58" i="22"/>
  <c r="E30" i="22"/>
  <c r="E184" i="22"/>
  <c r="E135" i="22"/>
  <c r="E121" i="22"/>
  <c r="E37" i="22"/>
  <c r="E149" i="22"/>
  <c r="E114" i="22"/>
  <c r="E79" i="22"/>
  <c r="E23" i="22"/>
  <c r="E86" i="22"/>
  <c r="E72" i="22"/>
  <c r="E51" i="22"/>
  <c r="E65" i="22"/>
  <c r="E44" i="22"/>
  <c r="E93" i="22"/>
  <c r="L164" i="22"/>
  <c r="L166" i="22" s="1"/>
  <c r="L167" i="22" s="1"/>
  <c r="L213" i="22"/>
  <c r="L215" i="22" s="1"/>
  <c r="L216" i="22" s="1"/>
  <c r="L220" i="22"/>
  <c r="L222" i="22" s="1"/>
  <c r="L223" i="22" s="1"/>
  <c r="L199" i="22"/>
  <c r="L201" i="22" s="1"/>
  <c r="L202" i="22" s="1"/>
  <c r="L185" i="22"/>
  <c r="L187" i="22" s="1"/>
  <c r="L188" i="22" s="1"/>
  <c r="L206" i="22"/>
  <c r="L208" i="22" s="1"/>
  <c r="L209" i="22" s="1"/>
  <c r="L192" i="22"/>
  <c r="L194" i="22" s="1"/>
  <c r="L195" i="22" s="1"/>
  <c r="L178" i="22"/>
  <c r="L180" i="22" s="1"/>
  <c r="L181" i="22" s="1"/>
  <c r="L157" i="22"/>
  <c r="L159" i="22" s="1"/>
  <c r="L160" i="22" s="1"/>
  <c r="L171" i="22"/>
  <c r="L173" i="22" s="1"/>
  <c r="L174" i="22" s="1"/>
  <c r="M129" i="22"/>
  <c r="M131" i="22" s="1"/>
  <c r="M132" i="22" s="1"/>
  <c r="L150" i="22"/>
  <c r="L152" i="22" s="1"/>
  <c r="L153" i="22" s="1"/>
  <c r="L143" i="22"/>
  <c r="L145" i="22" s="1"/>
  <c r="L146" i="22" s="1"/>
  <c r="L101" i="22"/>
  <c r="L103" i="22" s="1"/>
  <c r="L104" i="22" s="1"/>
  <c r="L122" i="22"/>
  <c r="L124" i="22" s="1"/>
  <c r="L125" i="22" s="1"/>
  <c r="L108" i="22"/>
  <c r="L110" i="22" s="1"/>
  <c r="L111" i="22" s="1"/>
  <c r="M115" i="22"/>
  <c r="M117" i="22" s="1"/>
  <c r="M118" i="22" s="1"/>
  <c r="L87" i="22"/>
  <c r="L89" i="22" s="1"/>
  <c r="L90" i="22" s="1"/>
  <c r="L94" i="22"/>
  <c r="L96" i="22" s="1"/>
  <c r="L97" i="22" s="1"/>
  <c r="L73" i="22"/>
  <c r="L75" i="22" s="1"/>
  <c r="L76" i="22" s="1"/>
  <c r="M80" i="22"/>
  <c r="M82" i="22" s="1"/>
  <c r="M83" i="22" s="1"/>
  <c r="L66" i="22"/>
  <c r="L68" i="22" s="1"/>
  <c r="L69" i="22" s="1"/>
  <c r="L59" i="22"/>
  <c r="L61" i="22" s="1"/>
  <c r="L62" i="22" s="1"/>
  <c r="L52" i="22"/>
  <c r="L54" i="22" s="1"/>
  <c r="L55" i="22" s="1"/>
  <c r="L45" i="22"/>
  <c r="L47" i="22" s="1"/>
  <c r="L48" i="22" s="1"/>
  <c r="L38" i="22"/>
  <c r="L40" i="22" s="1"/>
  <c r="L41" i="22" s="1"/>
  <c r="M31" i="22"/>
  <c r="M33" i="22" s="1"/>
  <c r="M34" i="22" s="1"/>
  <c r="L24" i="22"/>
  <c r="L26" i="22" s="1"/>
  <c r="L27" i="22" s="1"/>
  <c r="E25" i="10"/>
  <c r="F9" i="22"/>
  <c r="F16" i="22" s="1"/>
  <c r="C23" i="20"/>
  <c r="D23" i="20" s="1"/>
  <c r="D24" i="20"/>
  <c r="D30" i="20"/>
  <c r="C31" i="20"/>
  <c r="D31" i="20" s="1"/>
  <c r="L76" i="21"/>
  <c r="E30" i="10"/>
  <c r="F28" i="10" s="1"/>
  <c r="F29" i="10" s="1"/>
  <c r="D70" i="21"/>
  <c r="D15" i="10"/>
  <c r="G19" i="10"/>
  <c r="D51" i="21"/>
  <c r="E7" i="21"/>
  <c r="E17" i="21" s="1"/>
  <c r="E84" i="10"/>
  <c r="E50" i="10"/>
  <c r="F7" i="10"/>
  <c r="E33" i="10"/>
  <c r="E101" i="10"/>
  <c r="E67" i="10"/>
  <c r="E88" i="10"/>
  <c r="G237" i="19"/>
  <c r="G239" i="19" s="1"/>
  <c r="I67" i="19"/>
  <c r="A153" i="19"/>
  <c r="A151" i="19" s="1"/>
  <c r="I220" i="19"/>
  <c r="H33" i="19"/>
  <c r="A221" i="19"/>
  <c r="A85" i="19"/>
  <c r="A102" i="19"/>
  <c r="A101" i="19" s="1"/>
  <c r="A204" i="19"/>
  <c r="A202" i="19" s="1"/>
  <c r="I203" i="19"/>
  <c r="A187" i="19"/>
  <c r="A185" i="19" s="1"/>
  <c r="I186" i="19"/>
  <c r="H67" i="19"/>
  <c r="A34" i="19"/>
  <c r="A33" i="19" s="1"/>
  <c r="I33" i="19"/>
  <c r="H220" i="19"/>
  <c r="A137" i="19"/>
  <c r="I135" i="19"/>
  <c r="I169" i="19"/>
  <c r="H186" i="19"/>
  <c r="A119" i="19"/>
  <c r="I118" i="19"/>
  <c r="A136" i="19"/>
  <c r="H135" i="19"/>
  <c r="H203" i="19"/>
  <c r="A120" i="19"/>
  <c r="H118" i="19"/>
  <c r="A170" i="19"/>
  <c r="A169" i="19" s="1"/>
  <c r="H169" i="19"/>
  <c r="A51" i="19"/>
  <c r="A49" i="19" s="1"/>
  <c r="H50" i="19"/>
  <c r="I50" i="19"/>
  <c r="A100" i="19"/>
  <c r="A224" i="19"/>
  <c r="A86" i="19"/>
  <c r="A19" i="19"/>
  <c r="A231" i="19"/>
  <c r="A68" i="19"/>
  <c r="I16" i="19"/>
  <c r="H16" i="19"/>
  <c r="A168" i="19" l="1"/>
  <c r="A84" i="19"/>
  <c r="A32" i="19"/>
  <c r="A203" i="19"/>
  <c r="A117" i="19"/>
  <c r="A134" i="19"/>
  <c r="E75" i="10"/>
  <c r="E89" i="10"/>
  <c r="J13" i="22"/>
  <c r="J11" i="22"/>
  <c r="L19" i="22"/>
  <c r="L10" i="22"/>
  <c r="K20" i="22"/>
  <c r="K12" i="22"/>
  <c r="J11" i="21" s="1"/>
  <c r="F184" i="22"/>
  <c r="F191" i="22"/>
  <c r="F198" i="22"/>
  <c r="F163" i="22"/>
  <c r="F156" i="22"/>
  <c r="F121" i="22"/>
  <c r="F219" i="22"/>
  <c r="F212" i="22"/>
  <c r="F205" i="22"/>
  <c r="F149" i="22"/>
  <c r="F142" i="22"/>
  <c r="F170" i="22"/>
  <c r="F177" i="22"/>
  <c r="F135" i="22"/>
  <c r="F93" i="22"/>
  <c r="F86" i="22"/>
  <c r="F79" i="22"/>
  <c r="F51" i="22"/>
  <c r="F128" i="22"/>
  <c r="F114" i="22"/>
  <c r="F107" i="22"/>
  <c r="F72" i="22"/>
  <c r="F65" i="22"/>
  <c r="F58" i="22"/>
  <c r="F44" i="22"/>
  <c r="F23" i="22"/>
  <c r="F100" i="22"/>
  <c r="F30" i="22"/>
  <c r="F37" i="22"/>
  <c r="M164" i="22"/>
  <c r="M166" i="22" s="1"/>
  <c r="M167" i="22" s="1"/>
  <c r="M136" i="22"/>
  <c r="M138" i="22" s="1"/>
  <c r="M139" i="22" s="1"/>
  <c r="M220" i="22"/>
  <c r="M222" i="22" s="1"/>
  <c r="M223" i="22" s="1"/>
  <c r="M213" i="22"/>
  <c r="M215" i="22" s="1"/>
  <c r="M216" i="22" s="1"/>
  <c r="M185" i="22"/>
  <c r="M187" i="22" s="1"/>
  <c r="M188" i="22" s="1"/>
  <c r="M199" i="22"/>
  <c r="M201" i="22" s="1"/>
  <c r="M202" i="22" s="1"/>
  <c r="M192" i="22"/>
  <c r="M194" i="22" s="1"/>
  <c r="M195" i="22" s="1"/>
  <c r="M206" i="22"/>
  <c r="M208" i="22" s="1"/>
  <c r="M209" i="22" s="1"/>
  <c r="M171" i="22"/>
  <c r="M173" i="22" s="1"/>
  <c r="M174" i="22" s="1"/>
  <c r="M178" i="22"/>
  <c r="M180" i="22" s="1"/>
  <c r="M181" i="22" s="1"/>
  <c r="M157" i="22"/>
  <c r="M159" i="22" s="1"/>
  <c r="M160" i="22" s="1"/>
  <c r="M143" i="22"/>
  <c r="M145" i="22" s="1"/>
  <c r="M146" i="22" s="1"/>
  <c r="N129" i="22"/>
  <c r="N131" i="22" s="1"/>
  <c r="N132" i="22" s="1"/>
  <c r="M150" i="22"/>
  <c r="M152" i="22" s="1"/>
  <c r="M153" i="22" s="1"/>
  <c r="N115" i="22"/>
  <c r="N117" i="22" s="1"/>
  <c r="N118" i="22" s="1"/>
  <c r="M122" i="22"/>
  <c r="M124" i="22" s="1"/>
  <c r="M125" i="22" s="1"/>
  <c r="M101" i="22"/>
  <c r="M103" i="22" s="1"/>
  <c r="M104" i="22" s="1"/>
  <c r="M108" i="22"/>
  <c r="M110" i="22" s="1"/>
  <c r="M111" i="22" s="1"/>
  <c r="M94" i="22"/>
  <c r="M96" i="22" s="1"/>
  <c r="M97" i="22" s="1"/>
  <c r="N80" i="22"/>
  <c r="N82" i="22" s="1"/>
  <c r="N83" i="22" s="1"/>
  <c r="M73" i="22"/>
  <c r="M75" i="22" s="1"/>
  <c r="M76" i="22" s="1"/>
  <c r="M87" i="22"/>
  <c r="M89" i="22" s="1"/>
  <c r="M90" i="22" s="1"/>
  <c r="M66" i="22"/>
  <c r="M68" i="22" s="1"/>
  <c r="M69" i="22" s="1"/>
  <c r="M59" i="22"/>
  <c r="M61" i="22" s="1"/>
  <c r="M62" i="22" s="1"/>
  <c r="M52" i="22"/>
  <c r="M54" i="22" s="1"/>
  <c r="M55" i="22" s="1"/>
  <c r="M45" i="22"/>
  <c r="M47" i="22" s="1"/>
  <c r="M48" i="22" s="1"/>
  <c r="M38" i="22"/>
  <c r="M40" i="22" s="1"/>
  <c r="M41" i="22" s="1"/>
  <c r="N31" i="22"/>
  <c r="N33" i="22" s="1"/>
  <c r="N34" i="22" s="1"/>
  <c r="M24" i="22"/>
  <c r="M26" i="22" s="1"/>
  <c r="M27" i="22" s="1"/>
  <c r="F25" i="10"/>
  <c r="G9" i="22"/>
  <c r="G16" i="22" s="1"/>
  <c r="E15" i="10"/>
  <c r="E65" i="21"/>
  <c r="F30" i="10"/>
  <c r="G28" i="10" s="1"/>
  <c r="G30" i="10" s="1"/>
  <c r="H19" i="10"/>
  <c r="E70" i="21"/>
  <c r="E51" i="21"/>
  <c r="G7" i="10"/>
  <c r="F84" i="10"/>
  <c r="F50" i="10"/>
  <c r="F33" i="10"/>
  <c r="F7" i="21"/>
  <c r="F17" i="21" s="1"/>
  <c r="F101" i="10"/>
  <c r="F67" i="10"/>
  <c r="A50" i="19"/>
  <c r="A186" i="19"/>
  <c r="I237" i="19"/>
  <c r="I239" i="19" s="1"/>
  <c r="A135" i="19"/>
  <c r="A152" i="19"/>
  <c r="A118" i="19"/>
  <c r="A219" i="19"/>
  <c r="A83" i="19"/>
  <c r="A67" i="19"/>
  <c r="A66" i="19"/>
  <c r="A16" i="19"/>
  <c r="A220" i="19"/>
  <c r="H237" i="19"/>
  <c r="H239" i="19" s="1"/>
  <c r="E76" i="10" l="1"/>
  <c r="E80" i="10"/>
  <c r="E92" i="10"/>
  <c r="E78" i="10"/>
  <c r="E81" i="10" s="1"/>
  <c r="K13" i="22"/>
  <c r="K11" i="22"/>
  <c r="L20" i="22"/>
  <c r="L12" i="22"/>
  <c r="K11" i="21" s="1"/>
  <c r="M17" i="22"/>
  <c r="N136" i="22"/>
  <c r="N138" i="22" s="1"/>
  <c r="N139" i="22" s="1"/>
  <c r="N164" i="22"/>
  <c r="N166" i="22" s="1"/>
  <c r="N167" i="22" s="1"/>
  <c r="G219" i="22"/>
  <c r="G198" i="22"/>
  <c r="G212" i="22"/>
  <c r="G205" i="22"/>
  <c r="G149" i="22"/>
  <c r="G142" i="22"/>
  <c r="G135" i="22"/>
  <c r="G170" i="22"/>
  <c r="G163" i="22"/>
  <c r="G191" i="22"/>
  <c r="G184" i="22"/>
  <c r="G177" i="22"/>
  <c r="G128" i="22"/>
  <c r="G121" i="22"/>
  <c r="G72" i="22"/>
  <c r="G44" i="22"/>
  <c r="G23" i="22"/>
  <c r="G156" i="22"/>
  <c r="G114" i="22"/>
  <c r="G79" i="22"/>
  <c r="G86" i="22"/>
  <c r="G65" i="22"/>
  <c r="G58" i="22"/>
  <c r="G51" i="22"/>
  <c r="G100" i="22"/>
  <c r="G93" i="22"/>
  <c r="G37" i="22"/>
  <c r="G30" i="22"/>
  <c r="G107" i="22"/>
  <c r="N213" i="22"/>
  <c r="N215" i="22" s="1"/>
  <c r="N216" i="22" s="1"/>
  <c r="N220" i="22"/>
  <c r="N222" i="22" s="1"/>
  <c r="N223" i="22" s="1"/>
  <c r="N206" i="22"/>
  <c r="N208" i="22" s="1"/>
  <c r="N209" i="22" s="1"/>
  <c r="N199" i="22"/>
  <c r="N201" i="22" s="1"/>
  <c r="N202" i="22" s="1"/>
  <c r="N192" i="22"/>
  <c r="N194" i="22" s="1"/>
  <c r="N195" i="22" s="1"/>
  <c r="N185" i="22"/>
  <c r="N187" i="22" s="1"/>
  <c r="N188" i="22" s="1"/>
  <c r="N178" i="22"/>
  <c r="N180" i="22" s="1"/>
  <c r="N181" i="22" s="1"/>
  <c r="N157" i="22"/>
  <c r="N159" i="22" s="1"/>
  <c r="N160" i="22" s="1"/>
  <c r="N171" i="22"/>
  <c r="N173" i="22" s="1"/>
  <c r="N174" i="22" s="1"/>
  <c r="O129" i="22"/>
  <c r="O131" i="22" s="1"/>
  <c r="O132" i="22" s="1"/>
  <c r="N150" i="22"/>
  <c r="N152" i="22" s="1"/>
  <c r="N153" i="22" s="1"/>
  <c r="N143" i="22"/>
  <c r="N145" i="22" s="1"/>
  <c r="N146" i="22" s="1"/>
  <c r="N108" i="22"/>
  <c r="N110" i="22" s="1"/>
  <c r="N111" i="22" s="1"/>
  <c r="N122" i="22"/>
  <c r="N124" i="22" s="1"/>
  <c r="N125" i="22" s="1"/>
  <c r="O115" i="22"/>
  <c r="O117" i="22" s="1"/>
  <c r="O118" i="22" s="1"/>
  <c r="N101" i="22"/>
  <c r="N103" i="22" s="1"/>
  <c r="N104" i="22" s="1"/>
  <c r="O80" i="22"/>
  <c r="O82" i="22" s="1"/>
  <c r="O83" i="22" s="1"/>
  <c r="N87" i="22"/>
  <c r="N89" i="22" s="1"/>
  <c r="N90" i="22" s="1"/>
  <c r="N73" i="22"/>
  <c r="N75" i="22" s="1"/>
  <c r="N76" i="22" s="1"/>
  <c r="N94" i="22"/>
  <c r="N96" i="22" s="1"/>
  <c r="N97" i="22" s="1"/>
  <c r="N66" i="22"/>
  <c r="N68" i="22" s="1"/>
  <c r="N69" i="22" s="1"/>
  <c r="N59" i="22"/>
  <c r="N61" i="22" s="1"/>
  <c r="N62" i="22" s="1"/>
  <c r="N52" i="22"/>
  <c r="N54" i="22" s="1"/>
  <c r="N55" i="22" s="1"/>
  <c r="N45" i="22"/>
  <c r="N47" i="22" s="1"/>
  <c r="N48" i="22" s="1"/>
  <c r="N38" i="22"/>
  <c r="N40" i="22" s="1"/>
  <c r="N41" i="22" s="1"/>
  <c r="O31" i="22"/>
  <c r="O33" i="22" s="1"/>
  <c r="O34" i="22" s="1"/>
  <c r="N24" i="22"/>
  <c r="N26" i="22" s="1"/>
  <c r="N27" i="22" s="1"/>
  <c r="G25" i="10"/>
  <c r="H9" i="22"/>
  <c r="H16" i="22" s="1"/>
  <c r="F15" i="10"/>
  <c r="F65" i="21"/>
  <c r="G29" i="10"/>
  <c r="H28" i="10"/>
  <c r="H29" i="10" s="1"/>
  <c r="I19" i="10"/>
  <c r="F51" i="21"/>
  <c r="F70" i="21"/>
  <c r="H7" i="10"/>
  <c r="G101" i="10"/>
  <c r="G67" i="10"/>
  <c r="G33" i="10"/>
  <c r="G7" i="21"/>
  <c r="G17" i="21" s="1"/>
  <c r="G84" i="10"/>
  <c r="G50" i="10"/>
  <c r="F71" i="10"/>
  <c r="H33" i="18"/>
  <c r="H37" i="18" s="1"/>
  <c r="H25" i="18"/>
  <c r="H36" i="18" s="1"/>
  <c r="I45" i="17"/>
  <c r="I49" i="17" s="1"/>
  <c r="H49" i="17" s="1"/>
  <c r="H44" i="17"/>
  <c r="H43" i="17"/>
  <c r="H42" i="17"/>
  <c r="H41" i="17"/>
  <c r="H40" i="17"/>
  <c r="H39" i="17"/>
  <c r="H38" i="17"/>
  <c r="H37" i="17"/>
  <c r="H36" i="17"/>
  <c r="H35" i="17"/>
  <c r="H34" i="17"/>
  <c r="H33" i="17"/>
  <c r="H32" i="17"/>
  <c r="H31" i="17"/>
  <c r="H30" i="17"/>
  <c r="H29" i="17"/>
  <c r="I26" i="17"/>
  <c r="I48" i="17" s="1"/>
  <c r="H25" i="17"/>
  <c r="H24" i="17"/>
  <c r="H23" i="17"/>
  <c r="H22" i="17"/>
  <c r="H21" i="17"/>
  <c r="H20" i="17"/>
  <c r="H19" i="17"/>
  <c r="H18" i="17"/>
  <c r="E93" i="10" l="1"/>
  <c r="E97" i="10"/>
  <c r="F88" i="10" s="1"/>
  <c r="F89" i="10" s="1"/>
  <c r="E95" i="10"/>
  <c r="E98" i="10" s="1"/>
  <c r="F72" i="10"/>
  <c r="L13" i="22"/>
  <c r="L11" i="22"/>
  <c r="M19" i="22"/>
  <c r="M10" i="22"/>
  <c r="O164" i="22"/>
  <c r="O166" i="22" s="1"/>
  <c r="O167" i="22" s="1"/>
  <c r="O136" i="22"/>
  <c r="O138" i="22" s="1"/>
  <c r="O139" i="22" s="1"/>
  <c r="H219" i="22"/>
  <c r="H212" i="22"/>
  <c r="H205" i="22"/>
  <c r="H191" i="22"/>
  <c r="H184" i="22"/>
  <c r="H177" i="22"/>
  <c r="H170" i="22"/>
  <c r="H198" i="22"/>
  <c r="H156" i="22"/>
  <c r="H114" i="22"/>
  <c r="H65" i="22"/>
  <c r="H37" i="22"/>
  <c r="H163" i="22"/>
  <c r="H149" i="22"/>
  <c r="H86" i="22"/>
  <c r="H72" i="22"/>
  <c r="H58" i="22"/>
  <c r="H51" i="22"/>
  <c r="H142" i="22"/>
  <c r="H100" i="22"/>
  <c r="H93" i="22"/>
  <c r="H44" i="22"/>
  <c r="H30" i="22"/>
  <c r="H121" i="22"/>
  <c r="H135" i="22"/>
  <c r="H128" i="22"/>
  <c r="H107" i="22"/>
  <c r="H79" i="22"/>
  <c r="H23" i="22"/>
  <c r="O213" i="22"/>
  <c r="O215" i="22" s="1"/>
  <c r="O216" i="22" s="1"/>
  <c r="O220" i="22"/>
  <c r="O222" i="22" s="1"/>
  <c r="O223" i="22" s="1"/>
  <c r="O199" i="22"/>
  <c r="O201" i="22" s="1"/>
  <c r="O202" i="22" s="1"/>
  <c r="O192" i="22"/>
  <c r="O194" i="22" s="1"/>
  <c r="O195" i="22" s="1"/>
  <c r="O206" i="22"/>
  <c r="O208" i="22" s="1"/>
  <c r="O209" i="22" s="1"/>
  <c r="O185" i="22"/>
  <c r="O187" i="22" s="1"/>
  <c r="O188" i="22" s="1"/>
  <c r="O171" i="22"/>
  <c r="O173" i="22" s="1"/>
  <c r="O174" i="22" s="1"/>
  <c r="O178" i="22"/>
  <c r="O180" i="22" s="1"/>
  <c r="O181" i="22" s="1"/>
  <c r="O157" i="22"/>
  <c r="O159" i="22" s="1"/>
  <c r="O160" i="22" s="1"/>
  <c r="O143" i="22"/>
  <c r="O145" i="22" s="1"/>
  <c r="O146" i="22" s="1"/>
  <c r="O150" i="22"/>
  <c r="O152" i="22" s="1"/>
  <c r="O153" i="22" s="1"/>
  <c r="P129" i="22"/>
  <c r="P131" i="22" s="1"/>
  <c r="P132" i="22" s="1"/>
  <c r="O101" i="22"/>
  <c r="O103" i="22" s="1"/>
  <c r="O104" i="22" s="1"/>
  <c r="O122" i="22"/>
  <c r="O124" i="22" s="1"/>
  <c r="O125" i="22" s="1"/>
  <c r="P115" i="22"/>
  <c r="P117" i="22" s="1"/>
  <c r="P118" i="22" s="1"/>
  <c r="O108" i="22"/>
  <c r="O110" i="22" s="1"/>
  <c r="O111" i="22" s="1"/>
  <c r="O73" i="22"/>
  <c r="O75" i="22" s="1"/>
  <c r="O76" i="22" s="1"/>
  <c r="P80" i="22"/>
  <c r="P82" i="22" s="1"/>
  <c r="P83" i="22" s="1"/>
  <c r="O94" i="22"/>
  <c r="O96" i="22" s="1"/>
  <c r="O97" i="22" s="1"/>
  <c r="O87" i="22"/>
  <c r="O89" i="22" s="1"/>
  <c r="O90" i="22" s="1"/>
  <c r="O66" i="22"/>
  <c r="O68" i="22" s="1"/>
  <c r="O69" i="22" s="1"/>
  <c r="O59" i="22"/>
  <c r="O61" i="22" s="1"/>
  <c r="O62" i="22" s="1"/>
  <c r="O52" i="22"/>
  <c r="O54" i="22" s="1"/>
  <c r="O55" i="22" s="1"/>
  <c r="O45" i="22"/>
  <c r="O47" i="22" s="1"/>
  <c r="O48" i="22" s="1"/>
  <c r="O38" i="22"/>
  <c r="O40" i="22" s="1"/>
  <c r="O41" i="22" s="1"/>
  <c r="P31" i="22"/>
  <c r="P33" i="22" s="1"/>
  <c r="P34" i="22" s="1"/>
  <c r="O24" i="22"/>
  <c r="O26" i="22" s="1"/>
  <c r="O27" i="22" s="1"/>
  <c r="H25" i="10"/>
  <c r="I9" i="22"/>
  <c r="I16" i="22" s="1"/>
  <c r="G15" i="10"/>
  <c r="G65" i="21"/>
  <c r="H30" i="10"/>
  <c r="I28" i="10" s="1"/>
  <c r="I29" i="10" s="1"/>
  <c r="J19" i="10"/>
  <c r="G70" i="21"/>
  <c r="G51" i="21"/>
  <c r="I7" i="10"/>
  <c r="H7" i="21"/>
  <c r="H17" i="21" s="1"/>
  <c r="H101" i="10"/>
  <c r="H67" i="10"/>
  <c r="H84" i="10"/>
  <c r="H50" i="10"/>
  <c r="H33" i="10"/>
  <c r="M76" i="21"/>
  <c r="H45" i="17"/>
  <c r="H38" i="18"/>
  <c r="I50" i="17"/>
  <c r="H50" i="17" s="1"/>
  <c r="H48" i="17"/>
  <c r="H26" i="17"/>
  <c r="F92" i="10" l="1"/>
  <c r="F93" i="10" s="1"/>
  <c r="F75" i="10"/>
  <c r="F76" i="10" s="1"/>
  <c r="M20" i="22"/>
  <c r="M12" i="22"/>
  <c r="L11" i="21" s="1"/>
  <c r="N17" i="22"/>
  <c r="I205" i="22"/>
  <c r="I198" i="22"/>
  <c r="I191" i="22"/>
  <c r="I212" i="22"/>
  <c r="I219" i="22"/>
  <c r="I184" i="22"/>
  <c r="I177" i="22"/>
  <c r="I170" i="22"/>
  <c r="I128" i="22"/>
  <c r="I135" i="22"/>
  <c r="I156" i="22"/>
  <c r="I163" i="22"/>
  <c r="I149" i="22"/>
  <c r="I107" i="22"/>
  <c r="I100" i="22"/>
  <c r="I58" i="22"/>
  <c r="I30" i="22"/>
  <c r="I142" i="22"/>
  <c r="I93" i="22"/>
  <c r="I65" i="22"/>
  <c r="I44" i="22"/>
  <c r="I37" i="22"/>
  <c r="I114" i="22"/>
  <c r="I121" i="22"/>
  <c r="I79" i="22"/>
  <c r="I23" i="22"/>
  <c r="I72" i="22"/>
  <c r="I51" i="22"/>
  <c r="I86" i="22"/>
  <c r="P136" i="22"/>
  <c r="P138" i="22" s="1"/>
  <c r="P139" i="22" s="1"/>
  <c r="P164" i="22"/>
  <c r="P166" i="22" s="1"/>
  <c r="P167" i="22" s="1"/>
  <c r="P213" i="22"/>
  <c r="P215" i="22" s="1"/>
  <c r="P216" i="22" s="1"/>
  <c r="P220" i="22"/>
  <c r="P222" i="22" s="1"/>
  <c r="P223" i="22" s="1"/>
  <c r="P185" i="22"/>
  <c r="P187" i="22" s="1"/>
  <c r="P188" i="22" s="1"/>
  <c r="P192" i="22"/>
  <c r="P194" i="22" s="1"/>
  <c r="P195" i="22" s="1"/>
  <c r="P199" i="22"/>
  <c r="P201" i="22" s="1"/>
  <c r="P202" i="22" s="1"/>
  <c r="P206" i="22"/>
  <c r="P208" i="22" s="1"/>
  <c r="P209" i="22" s="1"/>
  <c r="P178" i="22"/>
  <c r="P180" i="22" s="1"/>
  <c r="P181" i="22" s="1"/>
  <c r="P157" i="22"/>
  <c r="P159" i="22" s="1"/>
  <c r="P160" i="22" s="1"/>
  <c r="P171" i="22"/>
  <c r="P173" i="22" s="1"/>
  <c r="P174" i="22" s="1"/>
  <c r="P150" i="22"/>
  <c r="P152" i="22" s="1"/>
  <c r="P153" i="22" s="1"/>
  <c r="Q129" i="22"/>
  <c r="Q131" i="22" s="1"/>
  <c r="Q132" i="22" s="1"/>
  <c r="P143" i="22"/>
  <c r="P145" i="22" s="1"/>
  <c r="P146" i="22" s="1"/>
  <c r="P122" i="22"/>
  <c r="P124" i="22" s="1"/>
  <c r="P125" i="22" s="1"/>
  <c r="Q115" i="22"/>
  <c r="Q117" i="22" s="1"/>
  <c r="Q118" i="22" s="1"/>
  <c r="P108" i="22"/>
  <c r="P110" i="22" s="1"/>
  <c r="P111" i="22" s="1"/>
  <c r="P101" i="22"/>
  <c r="P103" i="22" s="1"/>
  <c r="P104" i="22" s="1"/>
  <c r="P87" i="22"/>
  <c r="P89" i="22" s="1"/>
  <c r="P90" i="22" s="1"/>
  <c r="P94" i="22"/>
  <c r="P96" i="22" s="1"/>
  <c r="P97" i="22" s="1"/>
  <c r="Q80" i="22"/>
  <c r="Q82" i="22" s="1"/>
  <c r="Q83" i="22" s="1"/>
  <c r="P73" i="22"/>
  <c r="P75" i="22" s="1"/>
  <c r="P76" i="22" s="1"/>
  <c r="P66" i="22"/>
  <c r="P68" i="22" s="1"/>
  <c r="P69" i="22" s="1"/>
  <c r="P59" i="22"/>
  <c r="P61" i="22" s="1"/>
  <c r="P62" i="22" s="1"/>
  <c r="P52" i="22"/>
  <c r="P54" i="22" s="1"/>
  <c r="P55" i="22" s="1"/>
  <c r="P45" i="22"/>
  <c r="P47" i="22" s="1"/>
  <c r="P48" i="22" s="1"/>
  <c r="P38" i="22"/>
  <c r="P40" i="22" s="1"/>
  <c r="P41" i="22" s="1"/>
  <c r="Q31" i="22"/>
  <c r="Q33" i="22" s="1"/>
  <c r="Q34" i="22" s="1"/>
  <c r="P24" i="22"/>
  <c r="P26" i="22" s="1"/>
  <c r="P27" i="22" s="1"/>
  <c r="I25" i="10"/>
  <c r="J9" i="22"/>
  <c r="J16" i="22" s="1"/>
  <c r="H15" i="10"/>
  <c r="H65" i="21"/>
  <c r="I30" i="10"/>
  <c r="J28" i="10" s="1"/>
  <c r="J29" i="10" s="1"/>
  <c r="K19" i="10"/>
  <c r="J7" i="10"/>
  <c r="I7" i="21"/>
  <c r="I17" i="21" s="1"/>
  <c r="I84" i="10"/>
  <c r="I50" i="10"/>
  <c r="I101" i="10"/>
  <c r="I33" i="10"/>
  <c r="I67" i="10"/>
  <c r="H51" i="21"/>
  <c r="H70" i="21"/>
  <c r="N76" i="21"/>
  <c r="F97" i="10" l="1"/>
  <c r="G88" i="10" s="1"/>
  <c r="G89" i="10" s="1"/>
  <c r="F78" i="10"/>
  <c r="F81" i="10" s="1"/>
  <c r="F80" i="10"/>
  <c r="G71" i="10" s="1"/>
  <c r="F95" i="10"/>
  <c r="F98" i="10" s="1"/>
  <c r="M13" i="22"/>
  <c r="M11" i="22"/>
  <c r="N19" i="22"/>
  <c r="N10" i="22"/>
  <c r="Q136" i="22"/>
  <c r="Q138" i="22" s="1"/>
  <c r="Q139" i="22" s="1"/>
  <c r="J184" i="22"/>
  <c r="J219" i="22"/>
  <c r="J191" i="22"/>
  <c r="J163" i="22"/>
  <c r="J156" i="22"/>
  <c r="J121" i="22"/>
  <c r="J198" i="22"/>
  <c r="J177" i="22"/>
  <c r="J93" i="22"/>
  <c r="J86" i="22"/>
  <c r="J79" i="22"/>
  <c r="J51" i="22"/>
  <c r="J205" i="22"/>
  <c r="J170" i="22"/>
  <c r="J142" i="22"/>
  <c r="J149" i="22"/>
  <c r="J100" i="22"/>
  <c r="J37" i="22"/>
  <c r="J135" i="22"/>
  <c r="J128" i="22"/>
  <c r="J107" i="22"/>
  <c r="J23" i="22"/>
  <c r="J212" i="22"/>
  <c r="J114" i="22"/>
  <c r="J72" i="22"/>
  <c r="J65" i="22"/>
  <c r="J58" i="22"/>
  <c r="J44" i="22"/>
  <c r="J30" i="22"/>
  <c r="Q164" i="22"/>
  <c r="Q166" i="22" s="1"/>
  <c r="Q167" i="22" s="1"/>
  <c r="Q220" i="22"/>
  <c r="Q222" i="22" s="1"/>
  <c r="Q223" i="22" s="1"/>
  <c r="Q213" i="22"/>
  <c r="Q215" i="22" s="1"/>
  <c r="Q216" i="22" s="1"/>
  <c r="Q192" i="22"/>
  <c r="Q194" i="22" s="1"/>
  <c r="Q195" i="22" s="1"/>
  <c r="Q206" i="22"/>
  <c r="Q208" i="22" s="1"/>
  <c r="Q209" i="22" s="1"/>
  <c r="Q199" i="22"/>
  <c r="Q201" i="22" s="1"/>
  <c r="Q202" i="22" s="1"/>
  <c r="Q185" i="22"/>
  <c r="Q187" i="22" s="1"/>
  <c r="Q188" i="22" s="1"/>
  <c r="Q171" i="22"/>
  <c r="Q173" i="22" s="1"/>
  <c r="Q174" i="22" s="1"/>
  <c r="Q178" i="22"/>
  <c r="Q180" i="22" s="1"/>
  <c r="Q181" i="22" s="1"/>
  <c r="Q157" i="22"/>
  <c r="Q159" i="22" s="1"/>
  <c r="Q160" i="22" s="1"/>
  <c r="R129" i="22"/>
  <c r="R131" i="22" s="1"/>
  <c r="R132" i="22" s="1"/>
  <c r="Q143" i="22"/>
  <c r="Q145" i="22" s="1"/>
  <c r="Q146" i="22" s="1"/>
  <c r="Q150" i="22"/>
  <c r="Q152" i="22" s="1"/>
  <c r="Q153" i="22" s="1"/>
  <c r="Q108" i="22"/>
  <c r="Q110" i="22" s="1"/>
  <c r="Q111" i="22" s="1"/>
  <c r="Q101" i="22"/>
  <c r="Q103" i="22" s="1"/>
  <c r="Q104" i="22" s="1"/>
  <c r="R115" i="22"/>
  <c r="R117" i="22" s="1"/>
  <c r="R118" i="22" s="1"/>
  <c r="Q122" i="22"/>
  <c r="Q124" i="22" s="1"/>
  <c r="Q125" i="22" s="1"/>
  <c r="Q73" i="22"/>
  <c r="Q75" i="22" s="1"/>
  <c r="Q76" i="22" s="1"/>
  <c r="Q87" i="22"/>
  <c r="Q89" i="22" s="1"/>
  <c r="Q90" i="22" s="1"/>
  <c r="Q94" i="22"/>
  <c r="Q96" i="22" s="1"/>
  <c r="Q97" i="22" s="1"/>
  <c r="R80" i="22"/>
  <c r="R82" i="22" s="1"/>
  <c r="R83" i="22" s="1"/>
  <c r="Q66" i="22"/>
  <c r="Q68" i="22" s="1"/>
  <c r="Q69" i="22" s="1"/>
  <c r="Q59" i="22"/>
  <c r="Q61" i="22" s="1"/>
  <c r="Q62" i="22" s="1"/>
  <c r="Q52" i="22"/>
  <c r="Q54" i="22" s="1"/>
  <c r="Q55" i="22" s="1"/>
  <c r="Q45" i="22"/>
  <c r="Q47" i="22" s="1"/>
  <c r="Q48" i="22" s="1"/>
  <c r="Q38" i="22"/>
  <c r="Q40" i="22" s="1"/>
  <c r="Q41" i="22" s="1"/>
  <c r="R31" i="22"/>
  <c r="R33" i="22" s="1"/>
  <c r="R34" i="22" s="1"/>
  <c r="Q24" i="22"/>
  <c r="Q26" i="22" s="1"/>
  <c r="Q27" i="22" s="1"/>
  <c r="J25" i="10"/>
  <c r="K9" i="22"/>
  <c r="K16" i="22" s="1"/>
  <c r="I15" i="10"/>
  <c r="I65" i="21"/>
  <c r="J30" i="10"/>
  <c r="K28" i="10" s="1"/>
  <c r="K29" i="10" s="1"/>
  <c r="L19" i="10"/>
  <c r="I70" i="21"/>
  <c r="I51" i="21"/>
  <c r="K7" i="10"/>
  <c r="J84" i="10"/>
  <c r="J50" i="10"/>
  <c r="J33" i="10"/>
  <c r="J7" i="21"/>
  <c r="J17" i="21" s="1"/>
  <c r="J101" i="10"/>
  <c r="J67" i="10"/>
  <c r="O76" i="21"/>
  <c r="G92" i="10" l="1"/>
  <c r="G93" i="10" s="1"/>
  <c r="G72" i="10"/>
  <c r="G75" i="10" s="1"/>
  <c r="G76" i="10" s="1"/>
  <c r="N20" i="22"/>
  <c r="N12" i="22"/>
  <c r="M11" i="21" s="1"/>
  <c r="O17" i="22"/>
  <c r="R164" i="22"/>
  <c r="R166" i="22" s="1"/>
  <c r="R167" i="22" s="1"/>
  <c r="R136" i="22"/>
  <c r="R138" i="22" s="1"/>
  <c r="R139" i="22" s="1"/>
  <c r="K219" i="22"/>
  <c r="K191" i="22"/>
  <c r="K198" i="22"/>
  <c r="K149" i="22"/>
  <c r="K142" i="22"/>
  <c r="K135" i="22"/>
  <c r="K212" i="22"/>
  <c r="K205" i="22"/>
  <c r="K184" i="22"/>
  <c r="K156" i="22"/>
  <c r="K163" i="22"/>
  <c r="K170" i="22"/>
  <c r="K72" i="22"/>
  <c r="K44" i="22"/>
  <c r="K23" i="22"/>
  <c r="K128" i="22"/>
  <c r="K121" i="22"/>
  <c r="K114" i="22"/>
  <c r="K107" i="22"/>
  <c r="K177" i="22"/>
  <c r="K79" i="22"/>
  <c r="K86" i="22"/>
  <c r="K65" i="22"/>
  <c r="K58" i="22"/>
  <c r="K51" i="22"/>
  <c r="K100" i="22"/>
  <c r="K37" i="22"/>
  <c r="K93" i="22"/>
  <c r="K30" i="22"/>
  <c r="R213" i="22"/>
  <c r="R215" i="22" s="1"/>
  <c r="R216" i="22" s="1"/>
  <c r="R220" i="22"/>
  <c r="R222" i="22" s="1"/>
  <c r="R223" i="22" s="1"/>
  <c r="R206" i="22"/>
  <c r="R208" i="22" s="1"/>
  <c r="R209" i="22" s="1"/>
  <c r="R192" i="22"/>
  <c r="R194" i="22" s="1"/>
  <c r="R195" i="22" s="1"/>
  <c r="R185" i="22"/>
  <c r="R187" i="22" s="1"/>
  <c r="R188" i="22" s="1"/>
  <c r="R199" i="22"/>
  <c r="R201" i="22" s="1"/>
  <c r="R202" i="22" s="1"/>
  <c r="R178" i="22"/>
  <c r="R180" i="22" s="1"/>
  <c r="R181" i="22" s="1"/>
  <c r="R157" i="22"/>
  <c r="R159" i="22" s="1"/>
  <c r="R160" i="22" s="1"/>
  <c r="R171" i="22"/>
  <c r="R173" i="22" s="1"/>
  <c r="R174" i="22" s="1"/>
  <c r="R150" i="22"/>
  <c r="R152" i="22" s="1"/>
  <c r="R153" i="22" s="1"/>
  <c r="S129" i="22"/>
  <c r="S131" i="22" s="1"/>
  <c r="S132" i="22" s="1"/>
  <c r="R143" i="22"/>
  <c r="R145" i="22" s="1"/>
  <c r="R146" i="22" s="1"/>
  <c r="S115" i="22"/>
  <c r="S117" i="22" s="1"/>
  <c r="S118" i="22" s="1"/>
  <c r="R108" i="22"/>
  <c r="R110" i="22" s="1"/>
  <c r="R111" i="22" s="1"/>
  <c r="R122" i="22"/>
  <c r="R124" i="22" s="1"/>
  <c r="R125" i="22" s="1"/>
  <c r="R101" i="22"/>
  <c r="R103" i="22" s="1"/>
  <c r="R104" i="22" s="1"/>
  <c r="S80" i="22"/>
  <c r="S82" i="22" s="1"/>
  <c r="S83" i="22" s="1"/>
  <c r="R94" i="22"/>
  <c r="R96" i="22" s="1"/>
  <c r="R97" i="22" s="1"/>
  <c r="R73" i="22"/>
  <c r="R75" i="22" s="1"/>
  <c r="R76" i="22" s="1"/>
  <c r="R87" i="22"/>
  <c r="R89" i="22" s="1"/>
  <c r="R90" i="22" s="1"/>
  <c r="R66" i="22"/>
  <c r="R68" i="22" s="1"/>
  <c r="R69" i="22" s="1"/>
  <c r="R59" i="22"/>
  <c r="R61" i="22" s="1"/>
  <c r="R62" i="22" s="1"/>
  <c r="R52" i="22"/>
  <c r="R54" i="22" s="1"/>
  <c r="R55" i="22" s="1"/>
  <c r="R45" i="22"/>
  <c r="R47" i="22" s="1"/>
  <c r="R48" i="22" s="1"/>
  <c r="R38" i="22"/>
  <c r="R40" i="22" s="1"/>
  <c r="R41" i="22" s="1"/>
  <c r="S31" i="22"/>
  <c r="S33" i="22" s="1"/>
  <c r="S34" i="22" s="1"/>
  <c r="R24" i="22"/>
  <c r="R26" i="22" s="1"/>
  <c r="R27" i="22" s="1"/>
  <c r="K25" i="10"/>
  <c r="L9" i="22"/>
  <c r="L16" i="22" s="1"/>
  <c r="J15" i="10"/>
  <c r="J65" i="21"/>
  <c r="K30" i="10"/>
  <c r="L28" i="10" s="1"/>
  <c r="L29" i="10" s="1"/>
  <c r="M19" i="10"/>
  <c r="J70" i="21"/>
  <c r="J51" i="21"/>
  <c r="L7" i="10"/>
  <c r="K101" i="10"/>
  <c r="K67" i="10"/>
  <c r="K33" i="10"/>
  <c r="K84" i="10"/>
  <c r="K50" i="10"/>
  <c r="K7" i="21"/>
  <c r="K17" i="21" s="1"/>
  <c r="P76" i="21"/>
  <c r="G95" i="10" l="1"/>
  <c r="G98" i="10" s="1"/>
  <c r="G97" i="10"/>
  <c r="H88" i="10" s="1"/>
  <c r="G80" i="10"/>
  <c r="H71" i="10" s="1"/>
  <c r="H72" i="10" s="1"/>
  <c r="G78" i="10"/>
  <c r="G81" i="10" s="1"/>
  <c r="N13" i="22"/>
  <c r="N11" i="22"/>
  <c r="O19" i="22"/>
  <c r="O10" i="22"/>
  <c r="S136" i="22"/>
  <c r="S138" i="22" s="1"/>
  <c r="S139" i="22" s="1"/>
  <c r="L219" i="22"/>
  <c r="L212" i="22"/>
  <c r="L198" i="22"/>
  <c r="L205" i="22"/>
  <c r="L177" i="22"/>
  <c r="L170" i="22"/>
  <c r="L191" i="22"/>
  <c r="L163" i="22"/>
  <c r="L149" i="22"/>
  <c r="L142" i="22"/>
  <c r="L184" i="22"/>
  <c r="L128" i="22"/>
  <c r="L121" i="22"/>
  <c r="L114" i="22"/>
  <c r="L65" i="22"/>
  <c r="L37" i="22"/>
  <c r="L135" i="22"/>
  <c r="L79" i="22"/>
  <c r="L86" i="22"/>
  <c r="L72" i="22"/>
  <c r="L58" i="22"/>
  <c r="L51" i="22"/>
  <c r="L156" i="22"/>
  <c r="L107" i="22"/>
  <c r="L100" i="22"/>
  <c r="L93" i="22"/>
  <c r="L44" i="22"/>
  <c r="L30" i="22"/>
  <c r="L23" i="22"/>
  <c r="S164" i="22"/>
  <c r="S166" i="22" s="1"/>
  <c r="S167" i="22" s="1"/>
  <c r="S213" i="22"/>
  <c r="S215" i="22" s="1"/>
  <c r="S216" i="22" s="1"/>
  <c r="S220" i="22"/>
  <c r="S222" i="22" s="1"/>
  <c r="S223" i="22" s="1"/>
  <c r="S199" i="22"/>
  <c r="S201" i="22" s="1"/>
  <c r="S202" i="22" s="1"/>
  <c r="S192" i="22"/>
  <c r="S194" i="22" s="1"/>
  <c r="S195" i="22" s="1"/>
  <c r="S185" i="22"/>
  <c r="S187" i="22" s="1"/>
  <c r="S188" i="22" s="1"/>
  <c r="S206" i="22"/>
  <c r="S208" i="22" s="1"/>
  <c r="S209" i="22" s="1"/>
  <c r="S171" i="22"/>
  <c r="S173" i="22" s="1"/>
  <c r="S174" i="22" s="1"/>
  <c r="S157" i="22"/>
  <c r="S159" i="22" s="1"/>
  <c r="S160" i="22" s="1"/>
  <c r="S178" i="22"/>
  <c r="S180" i="22" s="1"/>
  <c r="S181" i="22" s="1"/>
  <c r="S150" i="22"/>
  <c r="S152" i="22" s="1"/>
  <c r="S153" i="22" s="1"/>
  <c r="S143" i="22"/>
  <c r="S145" i="22" s="1"/>
  <c r="S146" i="22" s="1"/>
  <c r="T129" i="22"/>
  <c r="T131" i="22" s="1"/>
  <c r="T132" i="22" s="1"/>
  <c r="S101" i="22"/>
  <c r="S103" i="22" s="1"/>
  <c r="S104" i="22" s="1"/>
  <c r="T115" i="22"/>
  <c r="T117" i="22" s="1"/>
  <c r="T118" i="22" s="1"/>
  <c r="S108" i="22"/>
  <c r="S110" i="22" s="1"/>
  <c r="S111" i="22" s="1"/>
  <c r="S122" i="22"/>
  <c r="S124" i="22" s="1"/>
  <c r="S125" i="22" s="1"/>
  <c r="S94" i="22"/>
  <c r="S96" i="22" s="1"/>
  <c r="S97" i="22" s="1"/>
  <c r="S73" i="22"/>
  <c r="S75" i="22" s="1"/>
  <c r="S76" i="22" s="1"/>
  <c r="T80" i="22"/>
  <c r="T82" i="22" s="1"/>
  <c r="T83" i="22" s="1"/>
  <c r="S87" i="22"/>
  <c r="S89" i="22" s="1"/>
  <c r="S90" i="22" s="1"/>
  <c r="S66" i="22"/>
  <c r="S68" i="22" s="1"/>
  <c r="S69" i="22" s="1"/>
  <c r="S59" i="22"/>
  <c r="S61" i="22" s="1"/>
  <c r="S62" i="22" s="1"/>
  <c r="S52" i="22"/>
  <c r="S54" i="22" s="1"/>
  <c r="S55" i="22" s="1"/>
  <c r="S45" i="22"/>
  <c r="S47" i="22" s="1"/>
  <c r="S48" i="22" s="1"/>
  <c r="S38" i="22"/>
  <c r="S40" i="22" s="1"/>
  <c r="S41" i="22" s="1"/>
  <c r="T31" i="22"/>
  <c r="T33" i="22" s="1"/>
  <c r="T34" i="22" s="1"/>
  <c r="S24" i="22"/>
  <c r="S26" i="22" s="1"/>
  <c r="S27" i="22" s="1"/>
  <c r="L25" i="10"/>
  <c r="M9" i="22"/>
  <c r="M16" i="22" s="1"/>
  <c r="K15" i="10"/>
  <c r="K65" i="21"/>
  <c r="L30" i="10"/>
  <c r="M28" i="10" s="1"/>
  <c r="M29" i="10" s="1"/>
  <c r="N19" i="10"/>
  <c r="M7" i="10"/>
  <c r="L7" i="21"/>
  <c r="L17" i="21" s="1"/>
  <c r="L101" i="10"/>
  <c r="L67" i="10"/>
  <c r="L84" i="10"/>
  <c r="L50" i="10"/>
  <c r="L33" i="10"/>
  <c r="K70" i="21"/>
  <c r="K51" i="21"/>
  <c r="Q76" i="21"/>
  <c r="E30" i="9"/>
  <c r="D8" i="10" s="1"/>
  <c r="D11" i="10" s="1"/>
  <c r="H89" i="10" l="1"/>
  <c r="H92" i="10" s="1"/>
  <c r="H93" i="10" s="1"/>
  <c r="H75" i="10"/>
  <c r="H78" i="10" s="1"/>
  <c r="H81" i="10" s="1"/>
  <c r="O20" i="22"/>
  <c r="O12" i="22"/>
  <c r="N11" i="21" s="1"/>
  <c r="P17" i="22"/>
  <c r="T164" i="22"/>
  <c r="T166" i="22" s="1"/>
  <c r="T167" i="22" s="1"/>
  <c r="M205" i="22"/>
  <c r="M198" i="22"/>
  <c r="M191" i="22"/>
  <c r="M212" i="22"/>
  <c r="M177" i="22"/>
  <c r="M170" i="22"/>
  <c r="M128" i="22"/>
  <c r="M184" i="22"/>
  <c r="M219" i="22"/>
  <c r="M142" i="22"/>
  <c r="M135" i="22"/>
  <c r="M107" i="22"/>
  <c r="M100" i="22"/>
  <c r="M58" i="22"/>
  <c r="M30" i="22"/>
  <c r="M86" i="22"/>
  <c r="M72" i="22"/>
  <c r="M51" i="22"/>
  <c r="M163" i="22"/>
  <c r="M121" i="22"/>
  <c r="M114" i="22"/>
  <c r="M93" i="22"/>
  <c r="M65" i="22"/>
  <c r="M44" i="22"/>
  <c r="M149" i="22"/>
  <c r="M156" i="22"/>
  <c r="M37" i="22"/>
  <c r="M23" i="22"/>
  <c r="M79" i="22"/>
  <c r="T136" i="22"/>
  <c r="T138" i="22" s="1"/>
  <c r="T139" i="22" s="1"/>
  <c r="T213" i="22"/>
  <c r="T215" i="22" s="1"/>
  <c r="T216" i="22" s="1"/>
  <c r="T220" i="22"/>
  <c r="T222" i="22" s="1"/>
  <c r="T223" i="22" s="1"/>
  <c r="T206" i="22"/>
  <c r="T208" i="22" s="1"/>
  <c r="T209" i="22" s="1"/>
  <c r="T192" i="22"/>
  <c r="T194" i="22" s="1"/>
  <c r="T195" i="22" s="1"/>
  <c r="T185" i="22"/>
  <c r="T187" i="22" s="1"/>
  <c r="T188" i="22" s="1"/>
  <c r="T199" i="22"/>
  <c r="T201" i="22" s="1"/>
  <c r="T202" i="22" s="1"/>
  <c r="T178" i="22"/>
  <c r="T180" i="22" s="1"/>
  <c r="T181" i="22" s="1"/>
  <c r="T157" i="22"/>
  <c r="T159" i="22" s="1"/>
  <c r="T160" i="22" s="1"/>
  <c r="T171" i="22"/>
  <c r="T173" i="22" s="1"/>
  <c r="T174" i="22" s="1"/>
  <c r="T150" i="22"/>
  <c r="T152" i="22" s="1"/>
  <c r="T153" i="22" s="1"/>
  <c r="T143" i="22"/>
  <c r="T145" i="22" s="1"/>
  <c r="T146" i="22" s="1"/>
  <c r="U129" i="22"/>
  <c r="U131" i="22" s="1"/>
  <c r="U132" i="22" s="1"/>
  <c r="U115" i="22"/>
  <c r="U117" i="22" s="1"/>
  <c r="U118" i="22" s="1"/>
  <c r="T101" i="22"/>
  <c r="T103" i="22" s="1"/>
  <c r="T104" i="22" s="1"/>
  <c r="T122" i="22"/>
  <c r="T124" i="22" s="1"/>
  <c r="T125" i="22" s="1"/>
  <c r="T108" i="22"/>
  <c r="T110" i="22" s="1"/>
  <c r="T111" i="22" s="1"/>
  <c r="T87" i="22"/>
  <c r="T89" i="22" s="1"/>
  <c r="T90" i="22" s="1"/>
  <c r="U80" i="22"/>
  <c r="U82" i="22" s="1"/>
  <c r="U83" i="22" s="1"/>
  <c r="T94" i="22"/>
  <c r="T96" i="22" s="1"/>
  <c r="T97" i="22" s="1"/>
  <c r="T73" i="22"/>
  <c r="T75" i="22" s="1"/>
  <c r="T76" i="22" s="1"/>
  <c r="T66" i="22"/>
  <c r="T68" i="22" s="1"/>
  <c r="T69" i="22" s="1"/>
  <c r="T59" i="22"/>
  <c r="T61" i="22" s="1"/>
  <c r="T62" i="22" s="1"/>
  <c r="T52" i="22"/>
  <c r="T54" i="22" s="1"/>
  <c r="T55" i="22" s="1"/>
  <c r="T45" i="22"/>
  <c r="T47" i="22" s="1"/>
  <c r="T48" i="22" s="1"/>
  <c r="T38" i="22"/>
  <c r="T40" i="22" s="1"/>
  <c r="T41" i="22" s="1"/>
  <c r="U31" i="22"/>
  <c r="U33" i="22" s="1"/>
  <c r="U34" i="22" s="1"/>
  <c r="T24" i="22"/>
  <c r="T26" i="22" s="1"/>
  <c r="T27" i="22" s="1"/>
  <c r="M25" i="10"/>
  <c r="N9" i="22"/>
  <c r="N16" i="22" s="1"/>
  <c r="L15" i="10"/>
  <c r="L65" i="21"/>
  <c r="M30" i="10"/>
  <c r="N28" i="10" s="1"/>
  <c r="N29" i="10" s="1"/>
  <c r="O19" i="10"/>
  <c r="L70" i="21"/>
  <c r="L51" i="21"/>
  <c r="N7" i="10"/>
  <c r="M7" i="21"/>
  <c r="M17" i="21" s="1"/>
  <c r="M84" i="10"/>
  <c r="M50" i="10"/>
  <c r="M101" i="10"/>
  <c r="M67" i="10"/>
  <c r="M33" i="10"/>
  <c r="R76" i="21"/>
  <c r="E31" i="9"/>
  <c r="H95" i="10" l="1"/>
  <c r="H98" i="10" s="1"/>
  <c r="H97" i="10"/>
  <c r="I88" i="10" s="1"/>
  <c r="I89" i="10" s="1"/>
  <c r="H76" i="10"/>
  <c r="H80" i="10"/>
  <c r="I71" i="10" s="1"/>
  <c r="O13" i="22"/>
  <c r="O11" i="22"/>
  <c r="P19" i="22"/>
  <c r="P10" i="22"/>
  <c r="U136" i="22"/>
  <c r="U138" i="22" s="1"/>
  <c r="U139" i="22" s="1"/>
  <c r="N184" i="22"/>
  <c r="N212" i="22"/>
  <c r="N205" i="22"/>
  <c r="N163" i="22"/>
  <c r="N156" i="22"/>
  <c r="N121" i="22"/>
  <c r="N219" i="22"/>
  <c r="N191" i="22"/>
  <c r="N135" i="22"/>
  <c r="N198" i="22"/>
  <c r="N170" i="22"/>
  <c r="N93" i="22"/>
  <c r="N86" i="22"/>
  <c r="N79" i="22"/>
  <c r="N51" i="22"/>
  <c r="N177" i="22"/>
  <c r="N149" i="22"/>
  <c r="N128" i="22"/>
  <c r="N114" i="22"/>
  <c r="N65" i="22"/>
  <c r="N58" i="22"/>
  <c r="N44" i="22"/>
  <c r="N100" i="22"/>
  <c r="N37" i="22"/>
  <c r="N30" i="22"/>
  <c r="N142" i="22"/>
  <c r="N107" i="22"/>
  <c r="N23" i="22"/>
  <c r="N72" i="22"/>
  <c r="U164" i="22"/>
  <c r="U166" i="22" s="1"/>
  <c r="U167" i="22" s="1"/>
  <c r="U213" i="22"/>
  <c r="U215" i="22" s="1"/>
  <c r="U216" i="22" s="1"/>
  <c r="U220" i="22"/>
  <c r="U222" i="22" s="1"/>
  <c r="U223" i="22" s="1"/>
  <c r="U192" i="22"/>
  <c r="U194" i="22" s="1"/>
  <c r="U195" i="22" s="1"/>
  <c r="U185" i="22"/>
  <c r="U187" i="22" s="1"/>
  <c r="U188" i="22" s="1"/>
  <c r="U199" i="22"/>
  <c r="U201" i="22" s="1"/>
  <c r="U202" i="22" s="1"/>
  <c r="U206" i="22"/>
  <c r="U208" i="22" s="1"/>
  <c r="U209" i="22" s="1"/>
  <c r="U157" i="22"/>
  <c r="U159" i="22" s="1"/>
  <c r="U160" i="22" s="1"/>
  <c r="U171" i="22"/>
  <c r="U173" i="22" s="1"/>
  <c r="U174" i="22" s="1"/>
  <c r="U178" i="22"/>
  <c r="U180" i="22" s="1"/>
  <c r="U181" i="22" s="1"/>
  <c r="U143" i="22"/>
  <c r="U145" i="22" s="1"/>
  <c r="U146" i="22" s="1"/>
  <c r="V129" i="22"/>
  <c r="V131" i="22" s="1"/>
  <c r="V132" i="22" s="1"/>
  <c r="U150" i="22"/>
  <c r="U152" i="22" s="1"/>
  <c r="U153" i="22" s="1"/>
  <c r="U108" i="22"/>
  <c r="U110" i="22" s="1"/>
  <c r="U111" i="22" s="1"/>
  <c r="U101" i="22"/>
  <c r="U103" i="22" s="1"/>
  <c r="U104" i="22" s="1"/>
  <c r="U122" i="22"/>
  <c r="U124" i="22" s="1"/>
  <c r="U125" i="22" s="1"/>
  <c r="V115" i="22"/>
  <c r="V117" i="22" s="1"/>
  <c r="V118" i="22" s="1"/>
  <c r="U73" i="22"/>
  <c r="U75" i="22" s="1"/>
  <c r="U76" i="22" s="1"/>
  <c r="U87" i="22"/>
  <c r="U89" i="22" s="1"/>
  <c r="U90" i="22" s="1"/>
  <c r="V80" i="22"/>
  <c r="V82" i="22" s="1"/>
  <c r="V83" i="22" s="1"/>
  <c r="U94" i="22"/>
  <c r="U96" i="22" s="1"/>
  <c r="U97" i="22" s="1"/>
  <c r="U66" i="22"/>
  <c r="U68" i="22" s="1"/>
  <c r="U69" i="22" s="1"/>
  <c r="U59" i="22"/>
  <c r="U61" i="22" s="1"/>
  <c r="U62" i="22" s="1"/>
  <c r="U52" i="22"/>
  <c r="U54" i="22" s="1"/>
  <c r="U55" i="22" s="1"/>
  <c r="U45" i="22"/>
  <c r="U47" i="22" s="1"/>
  <c r="U48" i="22" s="1"/>
  <c r="U38" i="22"/>
  <c r="U40" i="22" s="1"/>
  <c r="U41" i="22" s="1"/>
  <c r="V31" i="22"/>
  <c r="V33" i="22" s="1"/>
  <c r="V34" i="22" s="1"/>
  <c r="U24" i="22"/>
  <c r="U26" i="22" s="1"/>
  <c r="U27" i="22" s="1"/>
  <c r="N25" i="10"/>
  <c r="O9" i="22"/>
  <c r="O16" i="22" s="1"/>
  <c r="D12" i="10"/>
  <c r="E8" i="10" s="1"/>
  <c r="E11" i="10" s="1"/>
  <c r="M15" i="10"/>
  <c r="M65" i="21"/>
  <c r="N30" i="10"/>
  <c r="O28" i="10" s="1"/>
  <c r="O29" i="10" s="1"/>
  <c r="P19" i="10"/>
  <c r="M70" i="21"/>
  <c r="M51" i="21"/>
  <c r="O7" i="10"/>
  <c r="N84" i="10"/>
  <c r="N50" i="10"/>
  <c r="N33" i="10"/>
  <c r="N7" i="21"/>
  <c r="N17" i="21" s="1"/>
  <c r="N101" i="10"/>
  <c r="N67" i="10"/>
  <c r="S76" i="21"/>
  <c r="T10" i="9"/>
  <c r="I72" i="10" l="1"/>
  <c r="I75" i="10" s="1"/>
  <c r="I76" i="10" s="1"/>
  <c r="I92" i="10"/>
  <c r="I95" i="10" s="1"/>
  <c r="I98" i="10" s="1"/>
  <c r="P20" i="22"/>
  <c r="P12" i="22"/>
  <c r="O11" i="21" s="1"/>
  <c r="Q17" i="22"/>
  <c r="V136" i="22"/>
  <c r="V138" i="22" s="1"/>
  <c r="V139" i="22" s="1"/>
  <c r="O219" i="22"/>
  <c r="O191" i="22"/>
  <c r="O184" i="22"/>
  <c r="O149" i="22"/>
  <c r="O142" i="22"/>
  <c r="O135" i="22"/>
  <c r="O198" i="22"/>
  <c r="O170" i="22"/>
  <c r="O177" i="22"/>
  <c r="O156" i="22"/>
  <c r="O205" i="22"/>
  <c r="O72" i="22"/>
  <c r="O44" i="22"/>
  <c r="O23" i="22"/>
  <c r="O212" i="22"/>
  <c r="O114" i="22"/>
  <c r="O163" i="22"/>
  <c r="O121" i="22"/>
  <c r="O100" i="22"/>
  <c r="O93" i="22"/>
  <c r="O37" i="22"/>
  <c r="O107" i="22"/>
  <c r="O128" i="22"/>
  <c r="O79" i="22"/>
  <c r="O86" i="22"/>
  <c r="O30" i="22"/>
  <c r="O65" i="22"/>
  <c r="O58" i="22"/>
  <c r="O51" i="22"/>
  <c r="V164" i="22"/>
  <c r="V166" i="22" s="1"/>
  <c r="V167" i="22" s="1"/>
  <c r="V220" i="22"/>
  <c r="V222" i="22" s="1"/>
  <c r="V223" i="22" s="1"/>
  <c r="V213" i="22"/>
  <c r="V215" i="22" s="1"/>
  <c r="V216" i="22" s="1"/>
  <c r="V206" i="22"/>
  <c r="V208" i="22" s="1"/>
  <c r="V209" i="22" s="1"/>
  <c r="V185" i="22"/>
  <c r="V187" i="22" s="1"/>
  <c r="V188" i="22" s="1"/>
  <c r="V192" i="22"/>
  <c r="V194" i="22" s="1"/>
  <c r="V195" i="22" s="1"/>
  <c r="V199" i="22"/>
  <c r="V201" i="22" s="1"/>
  <c r="V202" i="22" s="1"/>
  <c r="V178" i="22"/>
  <c r="V180" i="22" s="1"/>
  <c r="V181" i="22" s="1"/>
  <c r="V171" i="22"/>
  <c r="V173" i="22" s="1"/>
  <c r="V174" i="22" s="1"/>
  <c r="V157" i="22"/>
  <c r="V159" i="22" s="1"/>
  <c r="V160" i="22" s="1"/>
  <c r="V150" i="22"/>
  <c r="V152" i="22" s="1"/>
  <c r="V153" i="22" s="1"/>
  <c r="W129" i="22"/>
  <c r="W131" i="22" s="1"/>
  <c r="W132" i="22" s="1"/>
  <c r="V143" i="22"/>
  <c r="V145" i="22" s="1"/>
  <c r="V146" i="22" s="1"/>
  <c r="V101" i="22"/>
  <c r="V103" i="22" s="1"/>
  <c r="V104" i="22" s="1"/>
  <c r="V122" i="22"/>
  <c r="V124" i="22" s="1"/>
  <c r="V125" i="22" s="1"/>
  <c r="V108" i="22"/>
  <c r="V110" i="22" s="1"/>
  <c r="V111" i="22" s="1"/>
  <c r="W115" i="22"/>
  <c r="W117" i="22" s="1"/>
  <c r="W118" i="22" s="1"/>
  <c r="V87" i="22"/>
  <c r="V89" i="22" s="1"/>
  <c r="V90" i="22" s="1"/>
  <c r="V73" i="22"/>
  <c r="V75" i="22" s="1"/>
  <c r="V76" i="22" s="1"/>
  <c r="V94" i="22"/>
  <c r="V96" i="22" s="1"/>
  <c r="V97" i="22" s="1"/>
  <c r="W80" i="22"/>
  <c r="W82" i="22" s="1"/>
  <c r="W83" i="22" s="1"/>
  <c r="V66" i="22"/>
  <c r="V68" i="22" s="1"/>
  <c r="V69" i="22" s="1"/>
  <c r="V59" i="22"/>
  <c r="V61" i="22" s="1"/>
  <c r="V62" i="22" s="1"/>
  <c r="V52" i="22"/>
  <c r="V54" i="22" s="1"/>
  <c r="V55" i="22" s="1"/>
  <c r="V45" i="22"/>
  <c r="V47" i="22" s="1"/>
  <c r="V48" i="22" s="1"/>
  <c r="V38" i="22"/>
  <c r="V40" i="22" s="1"/>
  <c r="V41" i="22" s="1"/>
  <c r="W31" i="22"/>
  <c r="W33" i="22" s="1"/>
  <c r="W34" i="22" s="1"/>
  <c r="V24" i="22"/>
  <c r="V26" i="22" s="1"/>
  <c r="V27" i="22" s="1"/>
  <c r="O25" i="10"/>
  <c r="P9" i="22"/>
  <c r="P16" i="22" s="1"/>
  <c r="E12" i="10"/>
  <c r="F8" i="10" s="1"/>
  <c r="F11" i="10" s="1"/>
  <c r="N15" i="10"/>
  <c r="N65" i="21"/>
  <c r="O30" i="10"/>
  <c r="P28" i="10" s="1"/>
  <c r="P29" i="10" s="1"/>
  <c r="Q19" i="10"/>
  <c r="D13" i="21"/>
  <c r="E13" i="21" s="1"/>
  <c r="F13" i="21" s="1"/>
  <c r="G13" i="21" s="1"/>
  <c r="H13" i="21" s="1"/>
  <c r="I13" i="21" s="1"/>
  <c r="J13" i="21" s="1"/>
  <c r="K13" i="21" s="1"/>
  <c r="L13" i="21" s="1"/>
  <c r="M13" i="21" s="1"/>
  <c r="N13" i="21" s="1"/>
  <c r="O13" i="21" s="1"/>
  <c r="P13" i="21" s="1"/>
  <c r="Q13" i="21" s="1"/>
  <c r="R13" i="21" s="1"/>
  <c r="S13" i="21" s="1"/>
  <c r="T13" i="21" s="1"/>
  <c r="U13" i="21" s="1"/>
  <c r="V13" i="21" s="1"/>
  <c r="W13" i="21" s="1"/>
  <c r="X13" i="21" s="1"/>
  <c r="Y13" i="21" s="1"/>
  <c r="Z13" i="21" s="1"/>
  <c r="AA13" i="21" s="1"/>
  <c r="AB13" i="21" s="1"/>
  <c r="AC13" i="21" s="1"/>
  <c r="AD13" i="21" s="1"/>
  <c r="AE13" i="21" s="1"/>
  <c r="AF13" i="21" s="1"/>
  <c r="AG13" i="21" s="1"/>
  <c r="AH13" i="21" s="1"/>
  <c r="AI13" i="21" s="1"/>
  <c r="AJ13" i="21" s="1"/>
  <c r="AK13" i="21" s="1"/>
  <c r="AL13" i="21" s="1"/>
  <c r="AM13" i="21" s="1"/>
  <c r="AN13" i="21" s="1"/>
  <c r="AO13" i="21" s="1"/>
  <c r="AP13" i="21" s="1"/>
  <c r="AQ13" i="21" s="1"/>
  <c r="AR13" i="21" s="1"/>
  <c r="AS13" i="21" s="1"/>
  <c r="AT13" i="21" s="1"/>
  <c r="AU13" i="21" s="1"/>
  <c r="AV13" i="21" s="1"/>
  <c r="AW13" i="21" s="1"/>
  <c r="AX13" i="21" s="1"/>
  <c r="AY13" i="21" s="1"/>
  <c r="AZ13" i="21" s="1"/>
  <c r="BA13" i="21" s="1"/>
  <c r="N70" i="21"/>
  <c r="N51" i="21"/>
  <c r="P7" i="10"/>
  <c r="O101" i="10"/>
  <c r="O67" i="10"/>
  <c r="O33" i="10"/>
  <c r="O7" i="21"/>
  <c r="O17" i="21" s="1"/>
  <c r="O84" i="10"/>
  <c r="O50" i="10"/>
  <c r="T76" i="21"/>
  <c r="I93" i="10" l="1"/>
  <c r="I97" i="10"/>
  <c r="J88" i="10" s="1"/>
  <c r="I78" i="10"/>
  <c r="I81" i="10" s="1"/>
  <c r="I80" i="10"/>
  <c r="J71" i="10" s="1"/>
  <c r="J72" i="10" s="1"/>
  <c r="P13" i="22"/>
  <c r="P11" i="22"/>
  <c r="Q19" i="22"/>
  <c r="Q10" i="22"/>
  <c r="W164" i="22"/>
  <c r="W166" i="22" s="1"/>
  <c r="W167" i="22" s="1"/>
  <c r="P219" i="22"/>
  <c r="P212" i="22"/>
  <c r="P191" i="22"/>
  <c r="P198" i="22"/>
  <c r="P205" i="22"/>
  <c r="P177" i="22"/>
  <c r="P170" i="22"/>
  <c r="P156" i="22"/>
  <c r="P128" i="22"/>
  <c r="P163" i="22"/>
  <c r="P184" i="22"/>
  <c r="P149" i="22"/>
  <c r="P114" i="22"/>
  <c r="P65" i="22"/>
  <c r="P37" i="22"/>
  <c r="P121" i="22"/>
  <c r="P135" i="22"/>
  <c r="P107" i="22"/>
  <c r="P79" i="22"/>
  <c r="P23" i="22"/>
  <c r="P142" i="22"/>
  <c r="P86" i="22"/>
  <c r="P72" i="22"/>
  <c r="P58" i="22"/>
  <c r="P51" i="22"/>
  <c r="P93" i="22"/>
  <c r="P30" i="22"/>
  <c r="P100" i="22"/>
  <c r="P44" i="22"/>
  <c r="W136" i="22"/>
  <c r="W138" i="22" s="1"/>
  <c r="W139" i="22" s="1"/>
  <c r="W220" i="22"/>
  <c r="W222" i="22" s="1"/>
  <c r="W223" i="22" s="1"/>
  <c r="W213" i="22"/>
  <c r="W215" i="22" s="1"/>
  <c r="W216" i="22" s="1"/>
  <c r="W185" i="22"/>
  <c r="W187" i="22" s="1"/>
  <c r="W188" i="22" s="1"/>
  <c r="W206" i="22"/>
  <c r="W208" i="22" s="1"/>
  <c r="W209" i="22" s="1"/>
  <c r="W199" i="22"/>
  <c r="W201" i="22" s="1"/>
  <c r="W202" i="22" s="1"/>
  <c r="W192" i="22"/>
  <c r="W194" i="22" s="1"/>
  <c r="W195" i="22" s="1"/>
  <c r="W157" i="22"/>
  <c r="W159" i="22" s="1"/>
  <c r="W160" i="22" s="1"/>
  <c r="W171" i="22"/>
  <c r="W173" i="22" s="1"/>
  <c r="W174" i="22" s="1"/>
  <c r="W178" i="22"/>
  <c r="W180" i="22" s="1"/>
  <c r="W181" i="22" s="1"/>
  <c r="W143" i="22"/>
  <c r="W145" i="22" s="1"/>
  <c r="W146" i="22" s="1"/>
  <c r="X129" i="22"/>
  <c r="X131" i="22" s="1"/>
  <c r="X132" i="22" s="1"/>
  <c r="W150" i="22"/>
  <c r="W152" i="22" s="1"/>
  <c r="W153" i="22" s="1"/>
  <c r="X115" i="22"/>
  <c r="X117" i="22" s="1"/>
  <c r="X118" i="22" s="1"/>
  <c r="W122" i="22"/>
  <c r="W124" i="22" s="1"/>
  <c r="W125" i="22" s="1"/>
  <c r="W108" i="22"/>
  <c r="W110" i="22" s="1"/>
  <c r="W111" i="22" s="1"/>
  <c r="W101" i="22"/>
  <c r="W103" i="22" s="1"/>
  <c r="W104" i="22" s="1"/>
  <c r="X80" i="22"/>
  <c r="X82" i="22" s="1"/>
  <c r="X83" i="22" s="1"/>
  <c r="W94" i="22"/>
  <c r="W96" i="22" s="1"/>
  <c r="W97" i="22" s="1"/>
  <c r="W87" i="22"/>
  <c r="W89" i="22" s="1"/>
  <c r="W90" i="22" s="1"/>
  <c r="W73" i="22"/>
  <c r="W75" i="22" s="1"/>
  <c r="W76" i="22" s="1"/>
  <c r="W66" i="22"/>
  <c r="W68" i="22" s="1"/>
  <c r="W69" i="22" s="1"/>
  <c r="W59" i="22"/>
  <c r="W61" i="22" s="1"/>
  <c r="W62" i="22" s="1"/>
  <c r="W52" i="22"/>
  <c r="W54" i="22" s="1"/>
  <c r="W55" i="22" s="1"/>
  <c r="W45" i="22"/>
  <c r="W47" i="22" s="1"/>
  <c r="W48" i="22" s="1"/>
  <c r="W38" i="22"/>
  <c r="W40" i="22" s="1"/>
  <c r="W41" i="22" s="1"/>
  <c r="X31" i="22"/>
  <c r="X33" i="22" s="1"/>
  <c r="X34" i="22" s="1"/>
  <c r="W24" i="22"/>
  <c r="W26" i="22" s="1"/>
  <c r="W27" i="22" s="1"/>
  <c r="P25" i="10"/>
  <c r="Q9" i="22"/>
  <c r="Q16" i="22" s="1"/>
  <c r="F12" i="10"/>
  <c r="G8" i="10" s="1"/>
  <c r="G11" i="10" s="1"/>
  <c r="O15" i="10"/>
  <c r="O65" i="21"/>
  <c r="H16" i="9"/>
  <c r="P30" i="10"/>
  <c r="Q28" i="10" s="1"/>
  <c r="Q29" i="10" s="1"/>
  <c r="R19" i="10"/>
  <c r="O70" i="21"/>
  <c r="O51" i="21"/>
  <c r="Q7" i="10"/>
  <c r="P7" i="21"/>
  <c r="P17" i="21" s="1"/>
  <c r="P101" i="10"/>
  <c r="P67" i="10"/>
  <c r="P84" i="10"/>
  <c r="P50" i="10"/>
  <c r="P33" i="10"/>
  <c r="U76" i="21"/>
  <c r="J89" i="10" l="1"/>
  <c r="J92" i="10" s="1"/>
  <c r="J93" i="10" s="1"/>
  <c r="J75" i="10"/>
  <c r="J78" i="10" s="1"/>
  <c r="J81" i="10" s="1"/>
  <c r="Q20" i="22"/>
  <c r="Q12" i="22"/>
  <c r="P11" i="21" s="1"/>
  <c r="R17" i="22"/>
  <c r="Q205" i="22"/>
  <c r="Q198" i="22"/>
  <c r="Q191" i="22"/>
  <c r="Q219" i="22"/>
  <c r="Q177" i="22"/>
  <c r="Q170" i="22"/>
  <c r="Q128" i="22"/>
  <c r="Q212" i="22"/>
  <c r="Q163" i="22"/>
  <c r="Q149" i="22"/>
  <c r="Q142" i="22"/>
  <c r="Q184" i="22"/>
  <c r="Q121" i="22"/>
  <c r="Q107" i="22"/>
  <c r="Q100" i="22"/>
  <c r="Q58" i="22"/>
  <c r="Q30" i="22"/>
  <c r="Q156" i="22"/>
  <c r="Q79" i="22"/>
  <c r="Q86" i="22"/>
  <c r="Q72" i="22"/>
  <c r="Q51" i="22"/>
  <c r="Q135" i="22"/>
  <c r="Q93" i="22"/>
  <c r="Q65" i="22"/>
  <c r="Q44" i="22"/>
  <c r="Q114" i="22"/>
  <c r="Q37" i="22"/>
  <c r="Q23" i="22"/>
  <c r="X136" i="22"/>
  <c r="X138" i="22" s="1"/>
  <c r="X139" i="22" s="1"/>
  <c r="X164" i="22"/>
  <c r="X166" i="22" s="1"/>
  <c r="X167" i="22" s="1"/>
  <c r="X213" i="22"/>
  <c r="X215" i="22" s="1"/>
  <c r="X216" i="22" s="1"/>
  <c r="X220" i="22"/>
  <c r="X222" i="22" s="1"/>
  <c r="X223" i="22" s="1"/>
  <c r="X192" i="22"/>
  <c r="X194" i="22" s="1"/>
  <c r="X195" i="22" s="1"/>
  <c r="X199" i="22"/>
  <c r="X201" i="22" s="1"/>
  <c r="X202" i="22" s="1"/>
  <c r="X185" i="22"/>
  <c r="X187" i="22" s="1"/>
  <c r="X188" i="22" s="1"/>
  <c r="X206" i="22"/>
  <c r="X208" i="22" s="1"/>
  <c r="X209" i="22" s="1"/>
  <c r="X178" i="22"/>
  <c r="X180" i="22" s="1"/>
  <c r="X181" i="22" s="1"/>
  <c r="X157" i="22"/>
  <c r="X159" i="22" s="1"/>
  <c r="X160" i="22" s="1"/>
  <c r="X171" i="22"/>
  <c r="X173" i="22" s="1"/>
  <c r="X174" i="22" s="1"/>
  <c r="X150" i="22"/>
  <c r="X152" i="22" s="1"/>
  <c r="X153" i="22" s="1"/>
  <c r="X143" i="22"/>
  <c r="X145" i="22" s="1"/>
  <c r="X146" i="22" s="1"/>
  <c r="Y129" i="22"/>
  <c r="Y131" i="22" s="1"/>
  <c r="Y132" i="22" s="1"/>
  <c r="X108" i="22"/>
  <c r="X110" i="22" s="1"/>
  <c r="X111" i="22" s="1"/>
  <c r="X101" i="22"/>
  <c r="X103" i="22" s="1"/>
  <c r="X104" i="22" s="1"/>
  <c r="X122" i="22"/>
  <c r="X124" i="22" s="1"/>
  <c r="X125" i="22" s="1"/>
  <c r="Y115" i="22"/>
  <c r="Y117" i="22" s="1"/>
  <c r="Y118" i="22" s="1"/>
  <c r="X73" i="22"/>
  <c r="X75" i="22" s="1"/>
  <c r="X76" i="22" s="1"/>
  <c r="X94" i="22"/>
  <c r="X96" i="22" s="1"/>
  <c r="X97" i="22" s="1"/>
  <c r="Y80" i="22"/>
  <c r="Y82" i="22" s="1"/>
  <c r="Y83" i="22" s="1"/>
  <c r="X87" i="22"/>
  <c r="X89" i="22" s="1"/>
  <c r="X90" i="22" s="1"/>
  <c r="X66" i="22"/>
  <c r="X68" i="22" s="1"/>
  <c r="X69" i="22" s="1"/>
  <c r="X59" i="22"/>
  <c r="X61" i="22" s="1"/>
  <c r="X62" i="22" s="1"/>
  <c r="X52" i="22"/>
  <c r="X54" i="22" s="1"/>
  <c r="X55" i="22" s="1"/>
  <c r="X45" i="22"/>
  <c r="X47" i="22" s="1"/>
  <c r="X48" i="22" s="1"/>
  <c r="X38" i="22"/>
  <c r="X40" i="22" s="1"/>
  <c r="X41" i="22" s="1"/>
  <c r="Y31" i="22"/>
  <c r="Y33" i="22" s="1"/>
  <c r="Y34" i="22" s="1"/>
  <c r="X24" i="22"/>
  <c r="X26" i="22" s="1"/>
  <c r="X27" i="22" s="1"/>
  <c r="Q25" i="10"/>
  <c r="R9" i="22"/>
  <c r="R16" i="22" s="1"/>
  <c r="G12" i="10"/>
  <c r="H8" i="10" s="1"/>
  <c r="H11" i="10" s="1"/>
  <c r="P15" i="10"/>
  <c r="P65" i="21"/>
  <c r="Q30" i="10"/>
  <c r="R28" i="10" s="1"/>
  <c r="R29" i="10" s="1"/>
  <c r="S19" i="10"/>
  <c r="R7" i="10"/>
  <c r="Q7" i="21"/>
  <c r="Q17" i="21" s="1"/>
  <c r="Q84" i="10"/>
  <c r="Q50" i="10"/>
  <c r="Q67" i="10"/>
  <c r="Q101" i="10"/>
  <c r="Q33" i="10"/>
  <c r="P51" i="21"/>
  <c r="P70" i="21"/>
  <c r="V76" i="21"/>
  <c r="H27" i="9"/>
  <c r="J97" i="10" l="1"/>
  <c r="K88" i="10" s="1"/>
  <c r="K89" i="10" s="1"/>
  <c r="J80" i="10"/>
  <c r="K71" i="10" s="1"/>
  <c r="K72" i="10" s="1"/>
  <c r="J95" i="10"/>
  <c r="J98" i="10" s="1"/>
  <c r="J76" i="10"/>
  <c r="Q13" i="22"/>
  <c r="Q11" i="22"/>
  <c r="R19" i="22"/>
  <c r="R10" i="22"/>
  <c r="Y136" i="22"/>
  <c r="Y138" i="22" s="1"/>
  <c r="Y139" i="22" s="1"/>
  <c r="R184" i="22"/>
  <c r="R219" i="22"/>
  <c r="R198" i="22"/>
  <c r="R212" i="22"/>
  <c r="R205" i="22"/>
  <c r="R163" i="22"/>
  <c r="R156" i="22"/>
  <c r="R121" i="22"/>
  <c r="R177" i="22"/>
  <c r="R170" i="22"/>
  <c r="R93" i="22"/>
  <c r="R86" i="22"/>
  <c r="R79" i="22"/>
  <c r="R51" i="22"/>
  <c r="R142" i="22"/>
  <c r="R135" i="22"/>
  <c r="R128" i="22"/>
  <c r="R72" i="22"/>
  <c r="R65" i="22"/>
  <c r="R58" i="22"/>
  <c r="R44" i="22"/>
  <c r="R191" i="22"/>
  <c r="R149" i="22"/>
  <c r="R114" i="22"/>
  <c r="R100" i="22"/>
  <c r="R37" i="22"/>
  <c r="R30" i="22"/>
  <c r="R107" i="22"/>
  <c r="R23" i="22"/>
  <c r="Y164" i="22"/>
  <c r="Y166" i="22" s="1"/>
  <c r="Y167" i="22" s="1"/>
  <c r="Y220" i="22"/>
  <c r="Y222" i="22" s="1"/>
  <c r="Y223" i="22" s="1"/>
  <c r="Y213" i="22"/>
  <c r="Y215" i="22" s="1"/>
  <c r="Y216" i="22" s="1"/>
  <c r="Y199" i="22"/>
  <c r="Y201" i="22" s="1"/>
  <c r="Y202" i="22" s="1"/>
  <c r="Y206" i="22"/>
  <c r="Y208" i="22" s="1"/>
  <c r="Y209" i="22" s="1"/>
  <c r="Y185" i="22"/>
  <c r="Y187" i="22" s="1"/>
  <c r="Y188" i="22" s="1"/>
  <c r="Y192" i="22"/>
  <c r="Y194" i="22" s="1"/>
  <c r="Y195" i="22" s="1"/>
  <c r="Y171" i="22"/>
  <c r="Y173" i="22" s="1"/>
  <c r="Y174" i="22" s="1"/>
  <c r="Y157" i="22"/>
  <c r="Y159" i="22" s="1"/>
  <c r="Y160" i="22" s="1"/>
  <c r="Y178" i="22"/>
  <c r="Y180" i="22" s="1"/>
  <c r="Y181" i="22" s="1"/>
  <c r="Z129" i="22"/>
  <c r="Z131" i="22" s="1"/>
  <c r="Z132" i="22" s="1"/>
  <c r="Y150" i="22"/>
  <c r="Y152" i="22" s="1"/>
  <c r="Y153" i="22" s="1"/>
  <c r="Y143" i="22"/>
  <c r="Y145" i="22" s="1"/>
  <c r="Y146" i="22" s="1"/>
  <c r="Y101" i="22"/>
  <c r="Y103" i="22" s="1"/>
  <c r="Y104" i="22" s="1"/>
  <c r="Z115" i="22"/>
  <c r="Z117" i="22" s="1"/>
  <c r="Z118" i="22" s="1"/>
  <c r="Y122" i="22"/>
  <c r="Y124" i="22" s="1"/>
  <c r="Y125" i="22" s="1"/>
  <c r="Y108" i="22"/>
  <c r="Y110" i="22" s="1"/>
  <c r="Y111" i="22" s="1"/>
  <c r="Y87" i="22"/>
  <c r="Y89" i="22" s="1"/>
  <c r="Y90" i="22" s="1"/>
  <c r="Y94" i="22"/>
  <c r="Y96" i="22" s="1"/>
  <c r="Y97" i="22" s="1"/>
  <c r="Z80" i="22"/>
  <c r="Z82" i="22" s="1"/>
  <c r="Z83" i="22" s="1"/>
  <c r="Y73" i="22"/>
  <c r="Y75" i="22" s="1"/>
  <c r="Y76" i="22" s="1"/>
  <c r="Y66" i="22"/>
  <c r="Y68" i="22" s="1"/>
  <c r="Y69" i="22" s="1"/>
  <c r="Y59" i="22"/>
  <c r="Y61" i="22" s="1"/>
  <c r="Y62" i="22" s="1"/>
  <c r="Y52" i="22"/>
  <c r="Y54" i="22" s="1"/>
  <c r="Y55" i="22" s="1"/>
  <c r="Y45" i="22"/>
  <c r="Y47" i="22" s="1"/>
  <c r="Y48" i="22" s="1"/>
  <c r="Y38" i="22"/>
  <c r="Y40" i="22" s="1"/>
  <c r="Y41" i="22" s="1"/>
  <c r="Z31" i="22"/>
  <c r="Z33" i="22" s="1"/>
  <c r="Z34" i="22" s="1"/>
  <c r="Y24" i="22"/>
  <c r="Y26" i="22" s="1"/>
  <c r="Y27" i="22" s="1"/>
  <c r="R25" i="10"/>
  <c r="S9" i="22"/>
  <c r="S16" i="22" s="1"/>
  <c r="H12" i="10"/>
  <c r="I8" i="10" s="1"/>
  <c r="I11" i="10" s="1"/>
  <c r="Q15" i="10"/>
  <c r="Q65" i="21"/>
  <c r="R30" i="10"/>
  <c r="S28" i="10" s="1"/>
  <c r="S29" i="10" s="1"/>
  <c r="T19" i="10"/>
  <c r="Q51" i="21"/>
  <c r="Q70" i="21"/>
  <c r="S7" i="10"/>
  <c r="R84" i="10"/>
  <c r="R50" i="10"/>
  <c r="R33" i="10"/>
  <c r="R7" i="21"/>
  <c r="R17" i="21" s="1"/>
  <c r="R101" i="10"/>
  <c r="R67" i="10"/>
  <c r="W76" i="21"/>
  <c r="G30" i="15"/>
  <c r="G29" i="15"/>
  <c r="D33" i="15"/>
  <c r="D28" i="15"/>
  <c r="I8" i="15"/>
  <c r="K92" i="10" l="1"/>
  <c r="K93" i="10" s="1"/>
  <c r="K75" i="10"/>
  <c r="K76" i="10" s="1"/>
  <c r="R20" i="22"/>
  <c r="R12" i="22"/>
  <c r="Q11" i="21" s="1"/>
  <c r="S17" i="22"/>
  <c r="S219" i="22"/>
  <c r="S212" i="22"/>
  <c r="S205" i="22"/>
  <c r="S149" i="22"/>
  <c r="S142" i="22"/>
  <c r="S135" i="22"/>
  <c r="S191" i="22"/>
  <c r="S184" i="22"/>
  <c r="S198" i="22"/>
  <c r="S177" i="22"/>
  <c r="S156" i="22"/>
  <c r="S128" i="22"/>
  <c r="S72" i="22"/>
  <c r="S44" i="22"/>
  <c r="S23" i="22"/>
  <c r="S163" i="22"/>
  <c r="S114" i="22"/>
  <c r="S86" i="22"/>
  <c r="S65" i="22"/>
  <c r="S58" i="22"/>
  <c r="S51" i="22"/>
  <c r="S100" i="22"/>
  <c r="S93" i="22"/>
  <c r="S37" i="22"/>
  <c r="S30" i="22"/>
  <c r="S170" i="22"/>
  <c r="S107" i="22"/>
  <c r="S121" i="22"/>
  <c r="S79" i="22"/>
  <c r="Z164" i="22"/>
  <c r="Z166" i="22" s="1"/>
  <c r="Z167" i="22" s="1"/>
  <c r="Z136" i="22"/>
  <c r="Z138" i="22" s="1"/>
  <c r="Z139" i="22" s="1"/>
  <c r="Z213" i="22"/>
  <c r="Z215" i="22" s="1"/>
  <c r="Z216" i="22" s="1"/>
  <c r="Z220" i="22"/>
  <c r="Z222" i="22" s="1"/>
  <c r="Z223" i="22" s="1"/>
  <c r="Z192" i="22"/>
  <c r="Z194" i="22" s="1"/>
  <c r="Z195" i="22" s="1"/>
  <c r="Z206" i="22"/>
  <c r="Z208" i="22" s="1"/>
  <c r="Z209" i="22" s="1"/>
  <c r="Z185" i="22"/>
  <c r="Z187" i="22" s="1"/>
  <c r="Z188" i="22" s="1"/>
  <c r="Z199" i="22"/>
  <c r="Z201" i="22" s="1"/>
  <c r="Z202" i="22" s="1"/>
  <c r="Z178" i="22"/>
  <c r="Z180" i="22" s="1"/>
  <c r="Z181" i="22" s="1"/>
  <c r="Z157" i="22"/>
  <c r="Z159" i="22" s="1"/>
  <c r="Z160" i="22" s="1"/>
  <c r="Z171" i="22"/>
  <c r="Z173" i="22" s="1"/>
  <c r="Z174" i="22" s="1"/>
  <c r="AA129" i="22"/>
  <c r="AA131" i="22" s="1"/>
  <c r="AA132" i="22" s="1"/>
  <c r="Z150" i="22"/>
  <c r="Z152" i="22" s="1"/>
  <c r="Z153" i="22" s="1"/>
  <c r="Z143" i="22"/>
  <c r="Z145" i="22" s="1"/>
  <c r="Z146" i="22" s="1"/>
  <c r="Z108" i="22"/>
  <c r="Z110" i="22" s="1"/>
  <c r="Z111" i="22" s="1"/>
  <c r="Z122" i="22"/>
  <c r="Z124" i="22" s="1"/>
  <c r="Z125" i="22" s="1"/>
  <c r="Z101" i="22"/>
  <c r="Z103" i="22" s="1"/>
  <c r="Z104" i="22" s="1"/>
  <c r="AA115" i="22"/>
  <c r="AA117" i="22" s="1"/>
  <c r="AA118" i="22" s="1"/>
  <c r="Z73" i="22"/>
  <c r="Z75" i="22" s="1"/>
  <c r="Z76" i="22" s="1"/>
  <c r="Z94" i="22"/>
  <c r="Z96" i="22" s="1"/>
  <c r="Z97" i="22" s="1"/>
  <c r="AA80" i="22"/>
  <c r="AA82" i="22" s="1"/>
  <c r="AA83" i="22" s="1"/>
  <c r="Z87" i="22"/>
  <c r="Z89" i="22" s="1"/>
  <c r="Z90" i="22" s="1"/>
  <c r="Z66" i="22"/>
  <c r="Z68" i="22" s="1"/>
  <c r="Z69" i="22" s="1"/>
  <c r="Z59" i="22"/>
  <c r="Z61" i="22" s="1"/>
  <c r="Z62" i="22" s="1"/>
  <c r="Z52" i="22"/>
  <c r="Z54" i="22" s="1"/>
  <c r="Z55" i="22" s="1"/>
  <c r="Z45" i="22"/>
  <c r="Z47" i="22" s="1"/>
  <c r="Z48" i="22" s="1"/>
  <c r="Z38" i="22"/>
  <c r="Z40" i="22" s="1"/>
  <c r="Z41" i="22" s="1"/>
  <c r="AA31" i="22"/>
  <c r="AA33" i="22" s="1"/>
  <c r="AA34" i="22" s="1"/>
  <c r="Z24" i="22"/>
  <c r="Z26" i="22" s="1"/>
  <c r="Z27" i="22" s="1"/>
  <c r="S25" i="10"/>
  <c r="T9" i="22"/>
  <c r="T16" i="22" s="1"/>
  <c r="I12" i="10"/>
  <c r="J8" i="10" s="1"/>
  <c r="J11" i="10" s="1"/>
  <c r="R15" i="10"/>
  <c r="R65" i="21"/>
  <c r="S30" i="10"/>
  <c r="T28" i="10" s="1"/>
  <c r="T29" i="10" s="1"/>
  <c r="U19" i="10"/>
  <c r="R70" i="21"/>
  <c r="R51" i="21"/>
  <c r="T7" i="10"/>
  <c r="S101" i="10"/>
  <c r="S67" i="10"/>
  <c r="S33" i="10"/>
  <c r="S50" i="10"/>
  <c r="S7" i="21"/>
  <c r="S17" i="21" s="1"/>
  <c r="S84" i="10"/>
  <c r="X76" i="21"/>
  <c r="N9" i="9"/>
  <c r="G28" i="15"/>
  <c r="D29" i="15"/>
  <c r="K97" i="10" l="1"/>
  <c r="L88" i="10" s="1"/>
  <c r="K78" i="10"/>
  <c r="K81" i="10" s="1"/>
  <c r="K80" i="10"/>
  <c r="L71" i="10" s="1"/>
  <c r="L72" i="10" s="1"/>
  <c r="K95" i="10"/>
  <c r="K98" i="10" s="1"/>
  <c r="R13" i="22"/>
  <c r="R11" i="22"/>
  <c r="S19" i="22"/>
  <c r="S10" i="22"/>
  <c r="T219" i="22"/>
  <c r="T212" i="22"/>
  <c r="T191" i="22"/>
  <c r="T184" i="22"/>
  <c r="T198" i="22"/>
  <c r="T177" i="22"/>
  <c r="T170" i="22"/>
  <c r="T135" i="22"/>
  <c r="T205" i="22"/>
  <c r="T156" i="22"/>
  <c r="T163" i="22"/>
  <c r="T142" i="22"/>
  <c r="T114" i="22"/>
  <c r="T65" i="22"/>
  <c r="T37" i="22"/>
  <c r="T100" i="22"/>
  <c r="T93" i="22"/>
  <c r="T44" i="22"/>
  <c r="T149" i="22"/>
  <c r="T107" i="22"/>
  <c r="T128" i="22"/>
  <c r="T121" i="22"/>
  <c r="T79" i="22"/>
  <c r="T23" i="22"/>
  <c r="T30" i="22"/>
  <c r="T72" i="22"/>
  <c r="T58" i="22"/>
  <c r="T51" i="22"/>
  <c r="T86" i="22"/>
  <c r="AA136" i="22"/>
  <c r="AA138" i="22" s="1"/>
  <c r="AA139" i="22" s="1"/>
  <c r="AA164" i="22"/>
  <c r="AA166" i="22" s="1"/>
  <c r="AA167" i="22" s="1"/>
  <c r="AA220" i="22"/>
  <c r="AA222" i="22" s="1"/>
  <c r="AA223" i="22" s="1"/>
  <c r="AA213" i="22"/>
  <c r="AA215" i="22" s="1"/>
  <c r="AA216" i="22" s="1"/>
  <c r="AA199" i="22"/>
  <c r="AA201" i="22" s="1"/>
  <c r="AA202" i="22" s="1"/>
  <c r="AA206" i="22"/>
  <c r="AA208" i="22" s="1"/>
  <c r="AA209" i="22" s="1"/>
  <c r="AA185" i="22"/>
  <c r="AA187" i="22" s="1"/>
  <c r="AA188" i="22" s="1"/>
  <c r="AA192" i="22"/>
  <c r="AA194" i="22" s="1"/>
  <c r="AA195" i="22" s="1"/>
  <c r="AA171" i="22"/>
  <c r="AA173" i="22" s="1"/>
  <c r="AA174" i="22" s="1"/>
  <c r="AA157" i="22"/>
  <c r="AA159" i="22" s="1"/>
  <c r="AA160" i="22" s="1"/>
  <c r="AA178" i="22"/>
  <c r="AA180" i="22" s="1"/>
  <c r="AA181" i="22" s="1"/>
  <c r="AB129" i="22"/>
  <c r="AB131" i="22" s="1"/>
  <c r="AB132" i="22" s="1"/>
  <c r="AA150" i="22"/>
  <c r="AA152" i="22" s="1"/>
  <c r="AA153" i="22" s="1"/>
  <c r="AA143" i="22"/>
  <c r="AA145" i="22" s="1"/>
  <c r="AA146" i="22" s="1"/>
  <c r="AB115" i="22"/>
  <c r="AB117" i="22" s="1"/>
  <c r="AB118" i="22" s="1"/>
  <c r="AA122" i="22"/>
  <c r="AA124" i="22" s="1"/>
  <c r="AA125" i="22" s="1"/>
  <c r="AA108" i="22"/>
  <c r="AA110" i="22" s="1"/>
  <c r="AA111" i="22" s="1"/>
  <c r="AA101" i="22"/>
  <c r="AA103" i="22" s="1"/>
  <c r="AA104" i="22" s="1"/>
  <c r="AA87" i="22"/>
  <c r="AA89" i="22" s="1"/>
  <c r="AA90" i="22" s="1"/>
  <c r="AA94" i="22"/>
  <c r="AA96" i="22" s="1"/>
  <c r="AA97" i="22" s="1"/>
  <c r="AB80" i="22"/>
  <c r="AB82" i="22" s="1"/>
  <c r="AB83" i="22" s="1"/>
  <c r="AA73" i="22"/>
  <c r="AA75" i="22" s="1"/>
  <c r="AA76" i="22" s="1"/>
  <c r="AA66" i="22"/>
  <c r="AA68" i="22" s="1"/>
  <c r="AA69" i="22" s="1"/>
  <c r="AA59" i="22"/>
  <c r="AA61" i="22" s="1"/>
  <c r="AA62" i="22" s="1"/>
  <c r="AA52" i="22"/>
  <c r="AA54" i="22" s="1"/>
  <c r="AA55" i="22" s="1"/>
  <c r="AA45" i="22"/>
  <c r="AA47" i="22" s="1"/>
  <c r="AA48" i="22" s="1"/>
  <c r="AA38" i="22"/>
  <c r="AA40" i="22" s="1"/>
  <c r="AA41" i="22" s="1"/>
  <c r="AB31" i="22"/>
  <c r="AB33" i="22" s="1"/>
  <c r="AB34" i="22" s="1"/>
  <c r="AA24" i="22"/>
  <c r="AA26" i="22" s="1"/>
  <c r="AA27" i="22" s="1"/>
  <c r="T25" i="10"/>
  <c r="U9" i="22"/>
  <c r="U16" i="22" s="1"/>
  <c r="S15" i="10"/>
  <c r="S65" i="21"/>
  <c r="T30" i="10"/>
  <c r="U28" i="10" s="1"/>
  <c r="U29" i="10" s="1"/>
  <c r="V19" i="10"/>
  <c r="U7" i="10"/>
  <c r="T7" i="21"/>
  <c r="T17" i="21" s="1"/>
  <c r="T101" i="10"/>
  <c r="T67" i="10"/>
  <c r="T84" i="10"/>
  <c r="T50" i="10"/>
  <c r="T33" i="10"/>
  <c r="S70" i="21"/>
  <c r="S51" i="21"/>
  <c r="Y76" i="21"/>
  <c r="G33" i="15"/>
  <c r="I11" i="11"/>
  <c r="N12" i="9"/>
  <c r="N11" i="9"/>
  <c r="F10" i="14"/>
  <c r="F9" i="14"/>
  <c r="F8" i="14"/>
  <c r="L75" i="10" l="1"/>
  <c r="L78" i="10" s="1"/>
  <c r="L81" i="10" s="1"/>
  <c r="L89" i="10"/>
  <c r="S20" i="22"/>
  <c r="S12" i="22"/>
  <c r="R11" i="21" s="1"/>
  <c r="T17" i="22"/>
  <c r="AB164" i="22"/>
  <c r="AB166" i="22" s="1"/>
  <c r="AB167" i="22" s="1"/>
  <c r="AB136" i="22"/>
  <c r="AB138" i="22" s="1"/>
  <c r="AB139" i="22" s="1"/>
  <c r="U205" i="22"/>
  <c r="U198" i="22"/>
  <c r="U191" i="22"/>
  <c r="U177" i="22"/>
  <c r="U170" i="22"/>
  <c r="U128" i="22"/>
  <c r="U184" i="22"/>
  <c r="U156" i="22"/>
  <c r="U212" i="22"/>
  <c r="U163" i="22"/>
  <c r="U135" i="22"/>
  <c r="U107" i="22"/>
  <c r="U100" i="22"/>
  <c r="U58" i="22"/>
  <c r="U30" i="22"/>
  <c r="U149" i="22"/>
  <c r="U121" i="22"/>
  <c r="U37" i="22"/>
  <c r="U142" i="22"/>
  <c r="U114" i="22"/>
  <c r="U79" i="22"/>
  <c r="U23" i="22"/>
  <c r="U219" i="22"/>
  <c r="U86" i="22"/>
  <c r="U72" i="22"/>
  <c r="U51" i="22"/>
  <c r="U93" i="22"/>
  <c r="U65" i="22"/>
  <c r="U44" i="22"/>
  <c r="AB213" i="22"/>
  <c r="AB215" i="22" s="1"/>
  <c r="AB216" i="22" s="1"/>
  <c r="AB220" i="22"/>
  <c r="AB222" i="22" s="1"/>
  <c r="AB223" i="22" s="1"/>
  <c r="AB192" i="22"/>
  <c r="AB194" i="22" s="1"/>
  <c r="AB195" i="22" s="1"/>
  <c r="AB206" i="22"/>
  <c r="AB208" i="22" s="1"/>
  <c r="AB209" i="22" s="1"/>
  <c r="AB185" i="22"/>
  <c r="AB187" i="22" s="1"/>
  <c r="AB188" i="22" s="1"/>
  <c r="AB199" i="22"/>
  <c r="AB201" i="22" s="1"/>
  <c r="AB202" i="22" s="1"/>
  <c r="AB178" i="22"/>
  <c r="AB180" i="22" s="1"/>
  <c r="AB181" i="22" s="1"/>
  <c r="AB157" i="22"/>
  <c r="AB159" i="22" s="1"/>
  <c r="AB160" i="22" s="1"/>
  <c r="AB171" i="22"/>
  <c r="AB173" i="22" s="1"/>
  <c r="AB174" i="22" s="1"/>
  <c r="AB143" i="22"/>
  <c r="AB145" i="22" s="1"/>
  <c r="AB146" i="22" s="1"/>
  <c r="AB150" i="22"/>
  <c r="AB152" i="22" s="1"/>
  <c r="AB153" i="22" s="1"/>
  <c r="AC129" i="22"/>
  <c r="AC131" i="22" s="1"/>
  <c r="AC132" i="22" s="1"/>
  <c r="AB122" i="22"/>
  <c r="AB124" i="22" s="1"/>
  <c r="AB125" i="22" s="1"/>
  <c r="AB108" i="22"/>
  <c r="AB110" i="22" s="1"/>
  <c r="AB111" i="22" s="1"/>
  <c r="AC115" i="22"/>
  <c r="AC117" i="22" s="1"/>
  <c r="AC118" i="22" s="1"/>
  <c r="AB101" i="22"/>
  <c r="AB103" i="22" s="1"/>
  <c r="AB104" i="22" s="1"/>
  <c r="AB73" i="22"/>
  <c r="AB75" i="22" s="1"/>
  <c r="AB76" i="22" s="1"/>
  <c r="AC80" i="22"/>
  <c r="AC82" i="22" s="1"/>
  <c r="AC83" i="22" s="1"/>
  <c r="AB87" i="22"/>
  <c r="AB89" i="22" s="1"/>
  <c r="AB90" i="22" s="1"/>
  <c r="AB94" i="22"/>
  <c r="AB96" i="22" s="1"/>
  <c r="AB97" i="22" s="1"/>
  <c r="AB66" i="22"/>
  <c r="AB68" i="22" s="1"/>
  <c r="AB69" i="22" s="1"/>
  <c r="AB59" i="22"/>
  <c r="AB61" i="22" s="1"/>
  <c r="AB62" i="22" s="1"/>
  <c r="AB52" i="22"/>
  <c r="AB54" i="22" s="1"/>
  <c r="AB55" i="22" s="1"/>
  <c r="AB45" i="22"/>
  <c r="AB47" i="22" s="1"/>
  <c r="AB48" i="22" s="1"/>
  <c r="AB38" i="22"/>
  <c r="AB40" i="22" s="1"/>
  <c r="AB41" i="22" s="1"/>
  <c r="AC31" i="22"/>
  <c r="AC33" i="22" s="1"/>
  <c r="AC34" i="22" s="1"/>
  <c r="AB24" i="22"/>
  <c r="AB26" i="22" s="1"/>
  <c r="AB27" i="22" s="1"/>
  <c r="U25" i="10"/>
  <c r="V9" i="22"/>
  <c r="V16" i="22" s="1"/>
  <c r="J12" i="10"/>
  <c r="K8" i="10" s="1"/>
  <c r="K11" i="10" s="1"/>
  <c r="T15" i="10"/>
  <c r="T65" i="21"/>
  <c r="U30" i="10"/>
  <c r="V28" i="10" s="1"/>
  <c r="V29" i="10" s="1"/>
  <c r="W19" i="10"/>
  <c r="V7" i="10"/>
  <c r="U7" i="21"/>
  <c r="U17" i="21" s="1"/>
  <c r="U84" i="10"/>
  <c r="U50" i="10"/>
  <c r="U33" i="10"/>
  <c r="U101" i="10"/>
  <c r="U67" i="10"/>
  <c r="T70" i="21"/>
  <c r="T51" i="21"/>
  <c r="Z76" i="21"/>
  <c r="G35" i="15"/>
  <c r="Q21" i="9"/>
  <c r="N12" i="11" s="1"/>
  <c r="Q22" i="9"/>
  <c r="G34" i="15"/>
  <c r="N13" i="11" l="1"/>
  <c r="C12" i="14"/>
  <c r="D12" i="14"/>
  <c r="E12" i="14"/>
  <c r="C11" i="14"/>
  <c r="D11" i="14"/>
  <c r="E11" i="14"/>
  <c r="L76" i="10"/>
  <c r="L80" i="10"/>
  <c r="M71" i="10" s="1"/>
  <c r="M72" i="10" s="1"/>
  <c r="L92" i="10"/>
  <c r="S13" i="22"/>
  <c r="S11" i="22"/>
  <c r="T19" i="22"/>
  <c r="T10" i="22"/>
  <c r="AC136" i="22"/>
  <c r="AC138" i="22" s="1"/>
  <c r="AC139" i="22" s="1"/>
  <c r="AC164" i="22"/>
  <c r="AC166" i="22" s="1"/>
  <c r="AC167" i="22" s="1"/>
  <c r="V184" i="22"/>
  <c r="V191" i="22"/>
  <c r="V198" i="22"/>
  <c r="V163" i="22"/>
  <c r="V156" i="22"/>
  <c r="V121" i="22"/>
  <c r="V219" i="22"/>
  <c r="V212" i="22"/>
  <c r="V205" i="22"/>
  <c r="V149" i="22"/>
  <c r="V142" i="22"/>
  <c r="V128" i="22"/>
  <c r="V170" i="22"/>
  <c r="V177" i="22"/>
  <c r="V93" i="22"/>
  <c r="V86" i="22"/>
  <c r="V79" i="22"/>
  <c r="V51" i="22"/>
  <c r="V114" i="22"/>
  <c r="V107" i="22"/>
  <c r="V72" i="22"/>
  <c r="V135" i="22"/>
  <c r="V65" i="22"/>
  <c r="V58" i="22"/>
  <c r="V44" i="22"/>
  <c r="V23" i="22"/>
  <c r="V37" i="22"/>
  <c r="V30" i="22"/>
  <c r="V100" i="22"/>
  <c r="AC220" i="22"/>
  <c r="AC222" i="22" s="1"/>
  <c r="AC223" i="22" s="1"/>
  <c r="AC213" i="22"/>
  <c r="AC215" i="22" s="1"/>
  <c r="AC216" i="22" s="1"/>
  <c r="AC199" i="22"/>
  <c r="AC201" i="22" s="1"/>
  <c r="AC202" i="22" s="1"/>
  <c r="AC206" i="22"/>
  <c r="AC208" i="22" s="1"/>
  <c r="AC209" i="22" s="1"/>
  <c r="AC192" i="22"/>
  <c r="AC194" i="22" s="1"/>
  <c r="AC195" i="22" s="1"/>
  <c r="AC185" i="22"/>
  <c r="AC187" i="22" s="1"/>
  <c r="AC188" i="22" s="1"/>
  <c r="AC171" i="22"/>
  <c r="AC173" i="22" s="1"/>
  <c r="AC174" i="22" s="1"/>
  <c r="AC157" i="22"/>
  <c r="AC159" i="22" s="1"/>
  <c r="AC160" i="22" s="1"/>
  <c r="AC178" i="22"/>
  <c r="AC180" i="22" s="1"/>
  <c r="AC181" i="22" s="1"/>
  <c r="AD129" i="22"/>
  <c r="AD131" i="22" s="1"/>
  <c r="AD132" i="22" s="1"/>
  <c r="AC150" i="22"/>
  <c r="AC152" i="22" s="1"/>
  <c r="AC153" i="22" s="1"/>
  <c r="AC143" i="22"/>
  <c r="AC145" i="22" s="1"/>
  <c r="AC146" i="22" s="1"/>
  <c r="AC101" i="22"/>
  <c r="AC103" i="22" s="1"/>
  <c r="AC104" i="22" s="1"/>
  <c r="AC108" i="22"/>
  <c r="AC110" i="22" s="1"/>
  <c r="AC111" i="22" s="1"/>
  <c r="AD115" i="22"/>
  <c r="AD117" i="22" s="1"/>
  <c r="AD118" i="22" s="1"/>
  <c r="AC122" i="22"/>
  <c r="AC124" i="22" s="1"/>
  <c r="AC125" i="22" s="1"/>
  <c r="AC94" i="22"/>
  <c r="AC96" i="22" s="1"/>
  <c r="AC97" i="22" s="1"/>
  <c r="AC87" i="22"/>
  <c r="AC89" i="22" s="1"/>
  <c r="AC90" i="22" s="1"/>
  <c r="AC73" i="22"/>
  <c r="AC75" i="22" s="1"/>
  <c r="AC76" i="22" s="1"/>
  <c r="AD80" i="22"/>
  <c r="AD82" i="22" s="1"/>
  <c r="AD83" i="22" s="1"/>
  <c r="AC66" i="22"/>
  <c r="AC68" i="22" s="1"/>
  <c r="AC69" i="22" s="1"/>
  <c r="AC59" i="22"/>
  <c r="AC61" i="22" s="1"/>
  <c r="AC62" i="22" s="1"/>
  <c r="AC52" i="22"/>
  <c r="AC54" i="22" s="1"/>
  <c r="AC55" i="22" s="1"/>
  <c r="AC45" i="22"/>
  <c r="AC47" i="22" s="1"/>
  <c r="AC48" i="22" s="1"/>
  <c r="AC38" i="22"/>
  <c r="AC40" i="22" s="1"/>
  <c r="AC41" i="22" s="1"/>
  <c r="AD31" i="22"/>
  <c r="AD33" i="22" s="1"/>
  <c r="AD34" i="22" s="1"/>
  <c r="AC24" i="22"/>
  <c r="AC26" i="22" s="1"/>
  <c r="AC27" i="22" s="1"/>
  <c r="Z28" i="20"/>
  <c r="Z26" i="20"/>
  <c r="Z27" i="20"/>
  <c r="AP29" i="20"/>
  <c r="Z29" i="20"/>
  <c r="AP24" i="20"/>
  <c r="AP26" i="20"/>
  <c r="Z30" i="20"/>
  <c r="AP23" i="20"/>
  <c r="AP28" i="20"/>
  <c r="Z31" i="20"/>
  <c r="Z23" i="20"/>
  <c r="AP25" i="20"/>
  <c r="AP31" i="20"/>
  <c r="AP30" i="20"/>
  <c r="Z25" i="20"/>
  <c r="Z24" i="20"/>
  <c r="AP27" i="20"/>
  <c r="V25" i="10"/>
  <c r="W9" i="22"/>
  <c r="W16" i="22" s="1"/>
  <c r="AQ31" i="20"/>
  <c r="AQ28" i="20"/>
  <c r="AQ30" i="20"/>
  <c r="AQ25" i="20"/>
  <c r="AQ29" i="20"/>
  <c r="AQ26" i="20"/>
  <c r="AQ27" i="20"/>
  <c r="AQ24" i="20"/>
  <c r="AQ23" i="20"/>
  <c r="AA28" i="20"/>
  <c r="AA31" i="20"/>
  <c r="AA24" i="20"/>
  <c r="AA25" i="20"/>
  <c r="AA29" i="20"/>
  <c r="AA27" i="20"/>
  <c r="AA23" i="20"/>
  <c r="AA30" i="20"/>
  <c r="AA26" i="20"/>
  <c r="AA16" i="20"/>
  <c r="AA12" i="20"/>
  <c r="AA15" i="20"/>
  <c r="AA11" i="20"/>
  <c r="AA14" i="20"/>
  <c r="AA10" i="20"/>
  <c r="AA17" i="20"/>
  <c r="AA13" i="20"/>
  <c r="AA9" i="20"/>
  <c r="Z17" i="20"/>
  <c r="Z13" i="20"/>
  <c r="Z9" i="20"/>
  <c r="Z16" i="20"/>
  <c r="Z12" i="20"/>
  <c r="Z15" i="20"/>
  <c r="Z11" i="20"/>
  <c r="Z14" i="20"/>
  <c r="Z10" i="20"/>
  <c r="K10" i="20"/>
  <c r="K11" i="20"/>
  <c r="K15" i="20"/>
  <c r="K16" i="20"/>
  <c r="K12" i="20"/>
  <c r="K9" i="20"/>
  <c r="K13" i="20"/>
  <c r="K17" i="20"/>
  <c r="K14" i="20"/>
  <c r="K27" i="20"/>
  <c r="K26" i="20"/>
  <c r="K28" i="20"/>
  <c r="K29" i="20"/>
  <c r="K25" i="20"/>
  <c r="K30" i="20"/>
  <c r="K24" i="20"/>
  <c r="K31" i="20"/>
  <c r="K23" i="20"/>
  <c r="J9" i="20"/>
  <c r="J16" i="20"/>
  <c r="J10" i="20"/>
  <c r="J15" i="20"/>
  <c r="J11" i="20"/>
  <c r="J14" i="20"/>
  <c r="J12" i="20"/>
  <c r="J17" i="20"/>
  <c r="J13" i="20"/>
  <c r="J27" i="20"/>
  <c r="J26" i="20"/>
  <c r="J28" i="20"/>
  <c r="J29" i="20"/>
  <c r="J25" i="20"/>
  <c r="J30" i="20"/>
  <c r="J24" i="20"/>
  <c r="J31" i="20"/>
  <c r="J23" i="20"/>
  <c r="U15" i="10"/>
  <c r="U65" i="21"/>
  <c r="V30" i="10"/>
  <c r="W28" i="10" s="1"/>
  <c r="W29" i="10" s="1"/>
  <c r="X19" i="10"/>
  <c r="U70" i="21"/>
  <c r="U51" i="21"/>
  <c r="W7" i="10"/>
  <c r="V84" i="10"/>
  <c r="V50" i="10"/>
  <c r="V33" i="10"/>
  <c r="V7" i="21"/>
  <c r="V17" i="21" s="1"/>
  <c r="V101" i="10"/>
  <c r="V67" i="10"/>
  <c r="AA76" i="21"/>
  <c r="F12" i="14" l="1"/>
  <c r="F11" i="14"/>
  <c r="L93" i="10"/>
  <c r="L97" i="10"/>
  <c r="M88" i="10" s="1"/>
  <c r="M89" i="10" s="1"/>
  <c r="L95" i="10"/>
  <c r="L98" i="10" s="1"/>
  <c r="M75" i="10"/>
  <c r="M76" i="10" s="1"/>
  <c r="D10" i="21"/>
  <c r="AL13" i="20"/>
  <c r="T20" i="22"/>
  <c r="T12" i="22"/>
  <c r="S11" i="21" s="1"/>
  <c r="U17" i="22"/>
  <c r="W219" i="22"/>
  <c r="W177" i="22"/>
  <c r="W198" i="22"/>
  <c r="W212" i="22"/>
  <c r="W205" i="22"/>
  <c r="W149" i="22"/>
  <c r="W142" i="22"/>
  <c r="W135" i="22"/>
  <c r="W170" i="22"/>
  <c r="W163" i="22"/>
  <c r="W121" i="22"/>
  <c r="W72" i="22"/>
  <c r="W44" i="22"/>
  <c r="W23" i="22"/>
  <c r="W191" i="22"/>
  <c r="W114" i="22"/>
  <c r="W79" i="22"/>
  <c r="W156" i="22"/>
  <c r="W128" i="22"/>
  <c r="W86" i="22"/>
  <c r="W65" i="22"/>
  <c r="W58" i="22"/>
  <c r="W51" i="22"/>
  <c r="W100" i="22"/>
  <c r="W93" i="22"/>
  <c r="W37" i="22"/>
  <c r="W30" i="22"/>
  <c r="W184" i="22"/>
  <c r="W107" i="22"/>
  <c r="AD164" i="22"/>
  <c r="AD166" i="22" s="1"/>
  <c r="AD167" i="22" s="1"/>
  <c r="AD136" i="22"/>
  <c r="AD138" i="22" s="1"/>
  <c r="AD139" i="22" s="1"/>
  <c r="AD220" i="22"/>
  <c r="AD222" i="22" s="1"/>
  <c r="AD223" i="22" s="1"/>
  <c r="AD213" i="22"/>
  <c r="AD215" i="22" s="1"/>
  <c r="AD216" i="22" s="1"/>
  <c r="AD206" i="22"/>
  <c r="AD208" i="22" s="1"/>
  <c r="AD209" i="22" s="1"/>
  <c r="AD192" i="22"/>
  <c r="AD194" i="22" s="1"/>
  <c r="AD195" i="22" s="1"/>
  <c r="AD185" i="22"/>
  <c r="AD187" i="22" s="1"/>
  <c r="AD188" i="22" s="1"/>
  <c r="AD199" i="22"/>
  <c r="AD201" i="22" s="1"/>
  <c r="AD202" i="22" s="1"/>
  <c r="AD157" i="22"/>
  <c r="AD159" i="22" s="1"/>
  <c r="AD160" i="22" s="1"/>
  <c r="AD178" i="22"/>
  <c r="AD180" i="22" s="1"/>
  <c r="AD181" i="22" s="1"/>
  <c r="AD171" i="22"/>
  <c r="AD173" i="22" s="1"/>
  <c r="AD174" i="22" s="1"/>
  <c r="AE129" i="22"/>
  <c r="AE131" i="22" s="1"/>
  <c r="AE132" i="22" s="1"/>
  <c r="AD150" i="22"/>
  <c r="AD152" i="22" s="1"/>
  <c r="AD153" i="22" s="1"/>
  <c r="AD143" i="22"/>
  <c r="AD145" i="22" s="1"/>
  <c r="AD146" i="22" s="1"/>
  <c r="AD122" i="22"/>
  <c r="AD124" i="22" s="1"/>
  <c r="AD125" i="22" s="1"/>
  <c r="AE115" i="22"/>
  <c r="AE117" i="22" s="1"/>
  <c r="AE118" i="22" s="1"/>
  <c r="AD101" i="22"/>
  <c r="AD103" i="22" s="1"/>
  <c r="AD104" i="22" s="1"/>
  <c r="AD108" i="22"/>
  <c r="AD110" i="22" s="1"/>
  <c r="AD111" i="22" s="1"/>
  <c r="AE80" i="22"/>
  <c r="AE82" i="22" s="1"/>
  <c r="AE83" i="22" s="1"/>
  <c r="AD87" i="22"/>
  <c r="AD89" i="22" s="1"/>
  <c r="AD90" i="22" s="1"/>
  <c r="AD73" i="22"/>
  <c r="AD75" i="22" s="1"/>
  <c r="AD76" i="22" s="1"/>
  <c r="AD94" i="22"/>
  <c r="AD96" i="22" s="1"/>
  <c r="AD97" i="22" s="1"/>
  <c r="AD66" i="22"/>
  <c r="AD68" i="22" s="1"/>
  <c r="AD69" i="22" s="1"/>
  <c r="AD59" i="22"/>
  <c r="AD61" i="22" s="1"/>
  <c r="AD62" i="22" s="1"/>
  <c r="AD52" i="22"/>
  <c r="AD54" i="22" s="1"/>
  <c r="AD55" i="22" s="1"/>
  <c r="AD45" i="22"/>
  <c r="AD47" i="22" s="1"/>
  <c r="AD48" i="22" s="1"/>
  <c r="AD38" i="22"/>
  <c r="AD40" i="22" s="1"/>
  <c r="AD41" i="22" s="1"/>
  <c r="AE31" i="22"/>
  <c r="AE33" i="22" s="1"/>
  <c r="AE34" i="22" s="1"/>
  <c r="AD24" i="22"/>
  <c r="AD26" i="22" s="1"/>
  <c r="AD27" i="22" s="1"/>
  <c r="W25" i="10"/>
  <c r="X9" i="22"/>
  <c r="X16" i="22" s="1"/>
  <c r="K12" i="10"/>
  <c r="L8" i="10" s="1"/>
  <c r="L11" i="10" s="1"/>
  <c r="V15" i="10"/>
  <c r="V65" i="21"/>
  <c r="W30" i="10"/>
  <c r="X28" i="10" s="1"/>
  <c r="X29" i="10" s="1"/>
  <c r="Y19" i="10"/>
  <c r="Z19" i="10" s="1"/>
  <c r="AA19" i="10" s="1"/>
  <c r="V51" i="21"/>
  <c r="V70" i="21"/>
  <c r="X7" i="10"/>
  <c r="W101" i="10"/>
  <c r="W67" i="10"/>
  <c r="W33" i="10"/>
  <c r="W7" i="21"/>
  <c r="W17" i="21" s="1"/>
  <c r="W84" i="10"/>
  <c r="W50" i="10"/>
  <c r="AB76" i="21"/>
  <c r="M80" i="10" l="1"/>
  <c r="N71" i="10" s="1"/>
  <c r="N72" i="10" s="1"/>
  <c r="M92" i="10"/>
  <c r="M95" i="10" s="1"/>
  <c r="M98" i="10" s="1"/>
  <c r="M78" i="10"/>
  <c r="M81" i="10" s="1"/>
  <c r="E8" i="21"/>
  <c r="E10" i="21" s="1"/>
  <c r="D12" i="21"/>
  <c r="D14" i="21" s="1"/>
  <c r="W24" i="20"/>
  <c r="X24" i="20" s="1"/>
  <c r="W9" i="20"/>
  <c r="X9" i="20" s="1"/>
  <c r="W17" i="20"/>
  <c r="X17" i="20" s="1"/>
  <c r="W30" i="20"/>
  <c r="X30" i="20" s="1"/>
  <c r="W29" i="20"/>
  <c r="X29" i="20" s="1"/>
  <c r="G29" i="20"/>
  <c r="H29" i="20" s="1"/>
  <c r="G24" i="20"/>
  <c r="H24" i="20" s="1"/>
  <c r="G30" i="20"/>
  <c r="H30" i="20" s="1"/>
  <c r="G14" i="20"/>
  <c r="H14" i="20" s="1"/>
  <c r="G15" i="20"/>
  <c r="H15" i="20" s="1"/>
  <c r="W28" i="20"/>
  <c r="X28" i="20" s="1"/>
  <c r="W23" i="20"/>
  <c r="X23" i="20" s="1"/>
  <c r="G26" i="20"/>
  <c r="H26" i="20" s="1"/>
  <c r="G27" i="20"/>
  <c r="H27" i="20" s="1"/>
  <c r="G12" i="20"/>
  <c r="H12" i="20" s="1"/>
  <c r="W16" i="20"/>
  <c r="X16" i="20" s="1"/>
  <c r="G31" i="20"/>
  <c r="H31" i="20" s="1"/>
  <c r="G9" i="20"/>
  <c r="H9" i="20" s="1"/>
  <c r="W14" i="20"/>
  <c r="X14" i="20" s="1"/>
  <c r="W31" i="20"/>
  <c r="X31" i="20" s="1"/>
  <c r="W15" i="20"/>
  <c r="X15" i="20" s="1"/>
  <c r="W25" i="20"/>
  <c r="X25" i="20" s="1"/>
  <c r="W27" i="20"/>
  <c r="X27" i="20" s="1"/>
  <c r="G28" i="20"/>
  <c r="H28" i="20" s="1"/>
  <c r="G23" i="20"/>
  <c r="H23" i="20" s="1"/>
  <c r="G17" i="20"/>
  <c r="H17" i="20" s="1"/>
  <c r="G10" i="20"/>
  <c r="H10" i="20" s="1"/>
  <c r="W13" i="20"/>
  <c r="X13" i="20" s="1"/>
  <c r="W12" i="20"/>
  <c r="X12" i="20" s="1"/>
  <c r="W10" i="20"/>
  <c r="X10" i="20" s="1"/>
  <c r="G11" i="20"/>
  <c r="H11" i="20" s="1"/>
  <c r="W11" i="20"/>
  <c r="X11" i="20" s="1"/>
  <c r="W26" i="20"/>
  <c r="X26" i="20" s="1"/>
  <c r="AM27" i="20"/>
  <c r="G13" i="20"/>
  <c r="H13" i="20" s="1"/>
  <c r="G25" i="20"/>
  <c r="H25" i="20" s="1"/>
  <c r="G16" i="20"/>
  <c r="H16" i="20" s="1"/>
  <c r="T13" i="22"/>
  <c r="T11" i="22"/>
  <c r="U19" i="22"/>
  <c r="U10" i="22"/>
  <c r="AE136" i="22"/>
  <c r="AE138" i="22" s="1"/>
  <c r="AE139" i="22" s="1"/>
  <c r="X219" i="22"/>
  <c r="X212" i="22"/>
  <c r="X205" i="22"/>
  <c r="X191" i="22"/>
  <c r="X184" i="22"/>
  <c r="X170" i="22"/>
  <c r="X177" i="22"/>
  <c r="X198" i="22"/>
  <c r="X163" i="22"/>
  <c r="X149" i="22"/>
  <c r="X114" i="22"/>
  <c r="X65" i="22"/>
  <c r="X37" i="22"/>
  <c r="X128" i="22"/>
  <c r="X107" i="22"/>
  <c r="X156" i="22"/>
  <c r="X142" i="22"/>
  <c r="X86" i="22"/>
  <c r="X72" i="22"/>
  <c r="X58" i="22"/>
  <c r="X51" i="22"/>
  <c r="X135" i="22"/>
  <c r="X121" i="22"/>
  <c r="X100" i="22"/>
  <c r="X93" i="22"/>
  <c r="X44" i="22"/>
  <c r="X30" i="22"/>
  <c r="X23" i="22"/>
  <c r="X79" i="22"/>
  <c r="AE164" i="22"/>
  <c r="AE166" i="22" s="1"/>
  <c r="AE167" i="22" s="1"/>
  <c r="AE213" i="22"/>
  <c r="AE215" i="22" s="1"/>
  <c r="AE216" i="22" s="1"/>
  <c r="AE220" i="22"/>
  <c r="AE222" i="22" s="1"/>
  <c r="AE223" i="22" s="1"/>
  <c r="AE199" i="22"/>
  <c r="AE201" i="22" s="1"/>
  <c r="AE202" i="22" s="1"/>
  <c r="AE192" i="22"/>
  <c r="AE194" i="22" s="1"/>
  <c r="AE195" i="22" s="1"/>
  <c r="AE185" i="22"/>
  <c r="AE187" i="22" s="1"/>
  <c r="AE188" i="22" s="1"/>
  <c r="AE206" i="22"/>
  <c r="AE208" i="22" s="1"/>
  <c r="AE209" i="22" s="1"/>
  <c r="AE171" i="22"/>
  <c r="AE173" i="22" s="1"/>
  <c r="AE174" i="22" s="1"/>
  <c r="AE157" i="22"/>
  <c r="AE159" i="22" s="1"/>
  <c r="AE160" i="22" s="1"/>
  <c r="AE178" i="22"/>
  <c r="AE180" i="22" s="1"/>
  <c r="AE181" i="22" s="1"/>
  <c r="AE143" i="22"/>
  <c r="AE145" i="22" s="1"/>
  <c r="AE146" i="22" s="1"/>
  <c r="AE150" i="22"/>
  <c r="AE152" i="22" s="1"/>
  <c r="AE153" i="22" s="1"/>
  <c r="AF129" i="22"/>
  <c r="AF131" i="22" s="1"/>
  <c r="AF132" i="22" s="1"/>
  <c r="AE108" i="22"/>
  <c r="AE110" i="22" s="1"/>
  <c r="AE111" i="22" s="1"/>
  <c r="AE101" i="22"/>
  <c r="AE103" i="22" s="1"/>
  <c r="AE104" i="22" s="1"/>
  <c r="AE122" i="22"/>
  <c r="AE124" i="22" s="1"/>
  <c r="AE125" i="22" s="1"/>
  <c r="AF115" i="22"/>
  <c r="AF117" i="22" s="1"/>
  <c r="AF118" i="22" s="1"/>
  <c r="AE94" i="22"/>
  <c r="AE96" i="22" s="1"/>
  <c r="AE97" i="22" s="1"/>
  <c r="AE87" i="22"/>
  <c r="AE89" i="22" s="1"/>
  <c r="AE90" i="22" s="1"/>
  <c r="AE73" i="22"/>
  <c r="AE75" i="22" s="1"/>
  <c r="AE76" i="22" s="1"/>
  <c r="AF80" i="22"/>
  <c r="AF82" i="22" s="1"/>
  <c r="AF83" i="22" s="1"/>
  <c r="AE66" i="22"/>
  <c r="AE68" i="22" s="1"/>
  <c r="AE69" i="22" s="1"/>
  <c r="AE59" i="22"/>
  <c r="AE61" i="22" s="1"/>
  <c r="AE62" i="22" s="1"/>
  <c r="AE52" i="22"/>
  <c r="AE54" i="22" s="1"/>
  <c r="AE55" i="22" s="1"/>
  <c r="AE45" i="22"/>
  <c r="AE47" i="22" s="1"/>
  <c r="AE48" i="22" s="1"/>
  <c r="AE38" i="22"/>
  <c r="AE40" i="22" s="1"/>
  <c r="AE41" i="22" s="1"/>
  <c r="AF31" i="22"/>
  <c r="AF33" i="22" s="1"/>
  <c r="AF34" i="22" s="1"/>
  <c r="AE24" i="22"/>
  <c r="AE26" i="22" s="1"/>
  <c r="AE27" i="22" s="1"/>
  <c r="X25" i="10"/>
  <c r="Y9" i="22"/>
  <c r="Y16" i="22" s="1"/>
  <c r="W15" i="10"/>
  <c r="W65" i="21"/>
  <c r="X30" i="10"/>
  <c r="W70" i="21"/>
  <c r="W51" i="21"/>
  <c r="Y7" i="10"/>
  <c r="X7" i="21"/>
  <c r="X17" i="21" s="1"/>
  <c r="X101" i="10"/>
  <c r="X67" i="10"/>
  <c r="X84" i="10"/>
  <c r="X50" i="10"/>
  <c r="X33" i="10"/>
  <c r="AC76" i="21"/>
  <c r="M93" i="10" l="1"/>
  <c r="M97" i="10"/>
  <c r="N88" i="10" s="1"/>
  <c r="N89" i="10" s="1"/>
  <c r="N75" i="10"/>
  <c r="N76" i="10" s="1"/>
  <c r="D71" i="21"/>
  <c r="D52" i="21"/>
  <c r="F8" i="21"/>
  <c r="F10" i="21" s="1"/>
  <c r="E12" i="21"/>
  <c r="AN27" i="20"/>
  <c r="AM28" i="20"/>
  <c r="AM26" i="20"/>
  <c r="U20" i="22"/>
  <c r="U12" i="22"/>
  <c r="T11" i="21" s="1"/>
  <c r="V17" i="22"/>
  <c r="AF164" i="22"/>
  <c r="AF166" i="22" s="1"/>
  <c r="AF167" i="22" s="1"/>
  <c r="Y205" i="22"/>
  <c r="Y198" i="22"/>
  <c r="Y191" i="22"/>
  <c r="Y212" i="22"/>
  <c r="Y219" i="22"/>
  <c r="Y184" i="22"/>
  <c r="Y170" i="22"/>
  <c r="Y128" i="22"/>
  <c r="Y177" i="22"/>
  <c r="Y135" i="22"/>
  <c r="Y156" i="22"/>
  <c r="Y107" i="22"/>
  <c r="Y100" i="22"/>
  <c r="Y58" i="22"/>
  <c r="Y30" i="22"/>
  <c r="Y142" i="22"/>
  <c r="Y149" i="22"/>
  <c r="Y121" i="22"/>
  <c r="Y93" i="22"/>
  <c r="Y65" i="22"/>
  <c r="Y44" i="22"/>
  <c r="Y37" i="22"/>
  <c r="Y163" i="22"/>
  <c r="Y114" i="22"/>
  <c r="Y79" i="22"/>
  <c r="Y23" i="22"/>
  <c r="Y72" i="22"/>
  <c r="Y51" i="22"/>
  <c r="Y86" i="22"/>
  <c r="AF136" i="22"/>
  <c r="AF138" i="22" s="1"/>
  <c r="AF139" i="22" s="1"/>
  <c r="AF220" i="22"/>
  <c r="AF222" i="22" s="1"/>
  <c r="AF223" i="22" s="1"/>
  <c r="AF213" i="22"/>
  <c r="AF215" i="22" s="1"/>
  <c r="AF216" i="22" s="1"/>
  <c r="AF206" i="22"/>
  <c r="AF208" i="22" s="1"/>
  <c r="AF209" i="22" s="1"/>
  <c r="AF192" i="22"/>
  <c r="AF194" i="22" s="1"/>
  <c r="AF195" i="22" s="1"/>
  <c r="AF185" i="22"/>
  <c r="AF187" i="22" s="1"/>
  <c r="AF188" i="22" s="1"/>
  <c r="AF199" i="22"/>
  <c r="AF201" i="22" s="1"/>
  <c r="AF202" i="22" s="1"/>
  <c r="AF157" i="22"/>
  <c r="AF159" i="22" s="1"/>
  <c r="AF160" i="22" s="1"/>
  <c r="AF178" i="22"/>
  <c r="AF180" i="22" s="1"/>
  <c r="AF181" i="22" s="1"/>
  <c r="AF171" i="22"/>
  <c r="AF173" i="22" s="1"/>
  <c r="AF174" i="22" s="1"/>
  <c r="AG129" i="22"/>
  <c r="AG131" i="22" s="1"/>
  <c r="AG132" i="22" s="1"/>
  <c r="AF150" i="22"/>
  <c r="AF152" i="22" s="1"/>
  <c r="AF153" i="22" s="1"/>
  <c r="AF143" i="22"/>
  <c r="AF145" i="22" s="1"/>
  <c r="AF146" i="22" s="1"/>
  <c r="AF101" i="22"/>
  <c r="AF103" i="22" s="1"/>
  <c r="AF104" i="22" s="1"/>
  <c r="AF122" i="22"/>
  <c r="AF124" i="22" s="1"/>
  <c r="AF125" i="22" s="1"/>
  <c r="AF108" i="22"/>
  <c r="AF110" i="22" s="1"/>
  <c r="AF111" i="22" s="1"/>
  <c r="AG115" i="22"/>
  <c r="AG117" i="22" s="1"/>
  <c r="AG118" i="22" s="1"/>
  <c r="AG80" i="22"/>
  <c r="AG82" i="22" s="1"/>
  <c r="AG83" i="22" s="1"/>
  <c r="AF87" i="22"/>
  <c r="AF89" i="22" s="1"/>
  <c r="AF90" i="22" s="1"/>
  <c r="AF94" i="22"/>
  <c r="AF96" i="22" s="1"/>
  <c r="AF97" i="22" s="1"/>
  <c r="AF73" i="22"/>
  <c r="AF75" i="22" s="1"/>
  <c r="AF76" i="22" s="1"/>
  <c r="AF66" i="22"/>
  <c r="AF68" i="22" s="1"/>
  <c r="AF69" i="22" s="1"/>
  <c r="AF59" i="22"/>
  <c r="AF61" i="22" s="1"/>
  <c r="AF62" i="22" s="1"/>
  <c r="AF52" i="22"/>
  <c r="AF54" i="22" s="1"/>
  <c r="AF55" i="22" s="1"/>
  <c r="AF45" i="22"/>
  <c r="AF47" i="22" s="1"/>
  <c r="AF48" i="22" s="1"/>
  <c r="AF38" i="22"/>
  <c r="AF40" i="22" s="1"/>
  <c r="AF41" i="22" s="1"/>
  <c r="AG31" i="22"/>
  <c r="AG33" i="22" s="1"/>
  <c r="AG34" i="22" s="1"/>
  <c r="AF24" i="22"/>
  <c r="AF26" i="22" s="1"/>
  <c r="AF27" i="22" s="1"/>
  <c r="Y25" i="10"/>
  <c r="Z9" i="22"/>
  <c r="Z16" i="22" s="1"/>
  <c r="L12" i="10"/>
  <c r="M8" i="10" s="1"/>
  <c r="M11" i="10" s="1"/>
  <c r="X15" i="10"/>
  <c r="X65" i="21"/>
  <c r="Y28" i="10"/>
  <c r="Y29" i="10" s="1"/>
  <c r="X51" i="21"/>
  <c r="X70" i="21"/>
  <c r="Z7" i="10"/>
  <c r="Y7" i="21"/>
  <c r="Y17" i="21" s="1"/>
  <c r="Y84" i="10"/>
  <c r="Y50" i="10"/>
  <c r="Y101" i="10"/>
  <c r="Y33" i="10"/>
  <c r="Y67" i="10"/>
  <c r="AD76" i="21"/>
  <c r="N78" i="10" l="1"/>
  <c r="N81" i="10" s="1"/>
  <c r="N80" i="10"/>
  <c r="O71" i="10" s="1"/>
  <c r="O72" i="10" s="1"/>
  <c r="N92" i="10"/>
  <c r="N93" i="10" s="1"/>
  <c r="E14" i="21"/>
  <c r="G8" i="21"/>
  <c r="G10" i="21" s="1"/>
  <c r="F12" i="21"/>
  <c r="F14" i="21" s="1"/>
  <c r="AN26" i="20"/>
  <c r="AM25" i="20"/>
  <c r="AN28" i="20"/>
  <c r="AM29" i="20"/>
  <c r="U13" i="22"/>
  <c r="U11" i="22"/>
  <c r="V19" i="22"/>
  <c r="V10" i="22"/>
  <c r="AG164" i="22"/>
  <c r="AG166" i="22" s="1"/>
  <c r="AG167" i="22" s="1"/>
  <c r="Z184" i="22"/>
  <c r="Z219" i="22"/>
  <c r="Z191" i="22"/>
  <c r="Z177" i="22"/>
  <c r="Z163" i="22"/>
  <c r="Z156" i="22"/>
  <c r="Z121" i="22"/>
  <c r="Z198" i="22"/>
  <c r="Z212" i="22"/>
  <c r="Z205" i="22"/>
  <c r="Z149" i="22"/>
  <c r="Z142" i="22"/>
  <c r="Z128" i="22"/>
  <c r="Z93" i="22"/>
  <c r="Z86" i="22"/>
  <c r="Z79" i="22"/>
  <c r="Z51" i="22"/>
  <c r="Z170" i="22"/>
  <c r="Z135" i="22"/>
  <c r="Z100" i="22"/>
  <c r="Z37" i="22"/>
  <c r="Z30" i="22"/>
  <c r="Z23" i="22"/>
  <c r="Z114" i="22"/>
  <c r="Z107" i="22"/>
  <c r="Z72" i="22"/>
  <c r="Z44" i="22"/>
  <c r="Z65" i="22"/>
  <c r="Z58" i="22"/>
  <c r="AG136" i="22"/>
  <c r="AG138" i="22" s="1"/>
  <c r="AG139" i="22" s="1"/>
  <c r="AG213" i="22"/>
  <c r="AG215" i="22" s="1"/>
  <c r="AG216" i="22" s="1"/>
  <c r="AG220" i="22"/>
  <c r="AG222" i="22" s="1"/>
  <c r="AG223" i="22" s="1"/>
  <c r="AG192" i="22"/>
  <c r="AG194" i="22" s="1"/>
  <c r="AG195" i="22" s="1"/>
  <c r="AG185" i="22"/>
  <c r="AG187" i="22" s="1"/>
  <c r="AG188" i="22" s="1"/>
  <c r="AG199" i="22"/>
  <c r="AG201" i="22" s="1"/>
  <c r="AG202" i="22" s="1"/>
  <c r="AG206" i="22"/>
  <c r="AG208" i="22" s="1"/>
  <c r="AG209" i="22" s="1"/>
  <c r="AG157" i="22"/>
  <c r="AG159" i="22" s="1"/>
  <c r="AG160" i="22" s="1"/>
  <c r="AG171" i="22"/>
  <c r="AG173" i="22" s="1"/>
  <c r="AG174" i="22" s="1"/>
  <c r="AG178" i="22"/>
  <c r="AG180" i="22" s="1"/>
  <c r="AG181" i="22" s="1"/>
  <c r="AG143" i="22"/>
  <c r="AG145" i="22" s="1"/>
  <c r="AG146" i="22" s="1"/>
  <c r="AH129" i="22"/>
  <c r="AH131" i="22" s="1"/>
  <c r="AH132" i="22" s="1"/>
  <c r="AG150" i="22"/>
  <c r="AG152" i="22" s="1"/>
  <c r="AG153" i="22" s="1"/>
  <c r="AH115" i="22"/>
  <c r="AH117" i="22" s="1"/>
  <c r="AH118" i="22" s="1"/>
  <c r="AG101" i="22"/>
  <c r="AG103" i="22" s="1"/>
  <c r="AG104" i="22" s="1"/>
  <c r="AG122" i="22"/>
  <c r="AG124" i="22" s="1"/>
  <c r="AG125" i="22" s="1"/>
  <c r="AG108" i="22"/>
  <c r="AG110" i="22" s="1"/>
  <c r="AG111" i="22" s="1"/>
  <c r="AG87" i="22"/>
  <c r="AG89" i="22" s="1"/>
  <c r="AG90" i="22" s="1"/>
  <c r="AH80" i="22"/>
  <c r="AH82" i="22" s="1"/>
  <c r="AH83" i="22" s="1"/>
  <c r="AG73" i="22"/>
  <c r="AG75" i="22" s="1"/>
  <c r="AG76" i="22" s="1"/>
  <c r="AG94" i="22"/>
  <c r="AG96" i="22" s="1"/>
  <c r="AG97" i="22" s="1"/>
  <c r="AG66" i="22"/>
  <c r="AG68" i="22" s="1"/>
  <c r="AG69" i="22" s="1"/>
  <c r="AG59" i="22"/>
  <c r="AG61" i="22" s="1"/>
  <c r="AG62" i="22" s="1"/>
  <c r="AG52" i="22"/>
  <c r="AG54" i="22" s="1"/>
  <c r="AG55" i="22" s="1"/>
  <c r="AG45" i="22"/>
  <c r="AG47" i="22" s="1"/>
  <c r="AG48" i="22" s="1"/>
  <c r="AG38" i="22"/>
  <c r="AG40" i="22" s="1"/>
  <c r="AG41" i="22" s="1"/>
  <c r="AH31" i="22"/>
  <c r="AH33" i="22" s="1"/>
  <c r="AH34" i="22" s="1"/>
  <c r="AG24" i="22"/>
  <c r="AG26" i="22" s="1"/>
  <c r="AG27" i="22" s="1"/>
  <c r="Z25" i="10"/>
  <c r="AA9" i="22"/>
  <c r="AA16" i="22" s="1"/>
  <c r="Y15" i="10"/>
  <c r="Y65" i="21"/>
  <c r="Y30" i="10"/>
  <c r="AB19" i="10"/>
  <c r="Y70" i="21"/>
  <c r="Y51" i="21"/>
  <c r="AA7" i="10"/>
  <c r="Z84" i="10"/>
  <c r="Z50" i="10"/>
  <c r="Z33" i="10"/>
  <c r="Z7" i="21"/>
  <c r="Z17" i="21" s="1"/>
  <c r="Z101" i="10"/>
  <c r="Z67" i="10"/>
  <c r="AE76" i="21"/>
  <c r="N97" i="10" l="1"/>
  <c r="O88" i="10" s="1"/>
  <c r="O89" i="10" s="1"/>
  <c r="N95" i="10"/>
  <c r="N98" i="10" s="1"/>
  <c r="O75" i="10"/>
  <c r="O76" i="10" s="1"/>
  <c r="E55" i="21"/>
  <c r="E52" i="21"/>
  <c r="E71" i="21"/>
  <c r="F71" i="21"/>
  <c r="F52" i="21"/>
  <c r="F55" i="21"/>
  <c r="H8" i="21"/>
  <c r="H10" i="21" s="1"/>
  <c r="G12" i="21"/>
  <c r="G14" i="21" s="1"/>
  <c r="AM24" i="20"/>
  <c r="AN25" i="20"/>
  <c r="AM30" i="20"/>
  <c r="AN29" i="20"/>
  <c r="V20" i="22"/>
  <c r="V12" i="22"/>
  <c r="U11" i="21" s="1"/>
  <c r="W17" i="22"/>
  <c r="AA219" i="22"/>
  <c r="AA177" i="22"/>
  <c r="AA191" i="22"/>
  <c r="AA198" i="22"/>
  <c r="AA149" i="22"/>
  <c r="AA142" i="22"/>
  <c r="AA135" i="22"/>
  <c r="AA212" i="22"/>
  <c r="AA205" i="22"/>
  <c r="AA156" i="22"/>
  <c r="AA128" i="22"/>
  <c r="AA163" i="22"/>
  <c r="AA170" i="22"/>
  <c r="AA72" i="22"/>
  <c r="AA44" i="22"/>
  <c r="AA23" i="22"/>
  <c r="AA184" i="22"/>
  <c r="AA121" i="22"/>
  <c r="AA114" i="22"/>
  <c r="AA107" i="22"/>
  <c r="AA79" i="22"/>
  <c r="AA86" i="22"/>
  <c r="AA65" i="22"/>
  <c r="AA58" i="22"/>
  <c r="AA51" i="22"/>
  <c r="AA100" i="22"/>
  <c r="AA93" i="22"/>
  <c r="AA37" i="22"/>
  <c r="AA30" i="22"/>
  <c r="AH136" i="22"/>
  <c r="AH138" i="22" s="1"/>
  <c r="AH139" i="22" s="1"/>
  <c r="AH164" i="22"/>
  <c r="AH166" i="22" s="1"/>
  <c r="AH167" i="22" s="1"/>
  <c r="AH220" i="22"/>
  <c r="AH222" i="22" s="1"/>
  <c r="AH223" i="22" s="1"/>
  <c r="AH213" i="22"/>
  <c r="AH215" i="22" s="1"/>
  <c r="AH216" i="22" s="1"/>
  <c r="AH185" i="22"/>
  <c r="AH187" i="22" s="1"/>
  <c r="AH188" i="22" s="1"/>
  <c r="AH192" i="22"/>
  <c r="AH194" i="22" s="1"/>
  <c r="AH195" i="22" s="1"/>
  <c r="AH206" i="22"/>
  <c r="AH208" i="22" s="1"/>
  <c r="AH209" i="22" s="1"/>
  <c r="AH199" i="22"/>
  <c r="AH201" i="22" s="1"/>
  <c r="AH202" i="22" s="1"/>
  <c r="AH178" i="22"/>
  <c r="AH180" i="22" s="1"/>
  <c r="AH181" i="22" s="1"/>
  <c r="AH157" i="22"/>
  <c r="AH159" i="22" s="1"/>
  <c r="AH160" i="22" s="1"/>
  <c r="AH171" i="22"/>
  <c r="AH173" i="22" s="1"/>
  <c r="AH174" i="22" s="1"/>
  <c r="AH150" i="22"/>
  <c r="AH152" i="22" s="1"/>
  <c r="AH153" i="22" s="1"/>
  <c r="AI129" i="22"/>
  <c r="AI131" i="22" s="1"/>
  <c r="AI132" i="22" s="1"/>
  <c r="AH143" i="22"/>
  <c r="AH145" i="22" s="1"/>
  <c r="AH146" i="22" s="1"/>
  <c r="AH122" i="22"/>
  <c r="AH124" i="22" s="1"/>
  <c r="AH125" i="22" s="1"/>
  <c r="AI115" i="22"/>
  <c r="AI117" i="22" s="1"/>
  <c r="AI118" i="22" s="1"/>
  <c r="AH108" i="22"/>
  <c r="AH110" i="22" s="1"/>
  <c r="AH111" i="22" s="1"/>
  <c r="AH101" i="22"/>
  <c r="AH103" i="22" s="1"/>
  <c r="AH104" i="22" s="1"/>
  <c r="AH73" i="22"/>
  <c r="AH75" i="22" s="1"/>
  <c r="AH76" i="22" s="1"/>
  <c r="AH94" i="22"/>
  <c r="AH96" i="22" s="1"/>
  <c r="AH97" i="22" s="1"/>
  <c r="AI80" i="22"/>
  <c r="AI82" i="22" s="1"/>
  <c r="AI83" i="22" s="1"/>
  <c r="AH87" i="22"/>
  <c r="AH89" i="22" s="1"/>
  <c r="AH90" i="22" s="1"/>
  <c r="AH66" i="22"/>
  <c r="AH68" i="22" s="1"/>
  <c r="AH69" i="22" s="1"/>
  <c r="AH59" i="22"/>
  <c r="AH61" i="22" s="1"/>
  <c r="AH62" i="22" s="1"/>
  <c r="AH52" i="22"/>
  <c r="AH54" i="22" s="1"/>
  <c r="AH55" i="22" s="1"/>
  <c r="AH45" i="22"/>
  <c r="AH47" i="22" s="1"/>
  <c r="AH48" i="22" s="1"/>
  <c r="AH38" i="22"/>
  <c r="AH40" i="22" s="1"/>
  <c r="AH41" i="22" s="1"/>
  <c r="AI31" i="22"/>
  <c r="AI33" i="22" s="1"/>
  <c r="AI34" i="22" s="1"/>
  <c r="AH24" i="22"/>
  <c r="AH26" i="22" s="1"/>
  <c r="AH27" i="22" s="1"/>
  <c r="AA25" i="10"/>
  <c r="AB9" i="22"/>
  <c r="AB16" i="22" s="1"/>
  <c r="M12" i="10"/>
  <c r="N8" i="10" s="1"/>
  <c r="N11" i="10" s="1"/>
  <c r="Z15" i="10"/>
  <c r="Z65" i="21"/>
  <c r="Z28" i="10"/>
  <c r="Z29" i="10" s="1"/>
  <c r="AC19" i="10"/>
  <c r="Z70" i="21"/>
  <c r="Z51" i="21"/>
  <c r="AB7" i="10"/>
  <c r="AA101" i="10"/>
  <c r="AA67" i="10"/>
  <c r="AA33" i="10"/>
  <c r="AA84" i="10"/>
  <c r="AA50" i="10"/>
  <c r="AA7" i="21"/>
  <c r="AA17" i="21" s="1"/>
  <c r="AF76" i="21"/>
  <c r="O92" i="10" l="1"/>
  <c r="O93" i="10" s="1"/>
  <c r="O80" i="10"/>
  <c r="P71" i="10" s="1"/>
  <c r="O78" i="10"/>
  <c r="O81" i="10" s="1"/>
  <c r="G52" i="21"/>
  <c r="G71" i="21"/>
  <c r="G55" i="21"/>
  <c r="I8" i="21"/>
  <c r="I10" i="21" s="1"/>
  <c r="H12" i="21"/>
  <c r="H14" i="21" s="1"/>
  <c r="AM31" i="20"/>
  <c r="AN31" i="20" s="1"/>
  <c r="AN30" i="20"/>
  <c r="AM23" i="20"/>
  <c r="AN23" i="20" s="1"/>
  <c r="AN24" i="20"/>
  <c r="V13" i="22"/>
  <c r="V11" i="22"/>
  <c r="W19" i="22"/>
  <c r="W10" i="22"/>
  <c r="AI136" i="22"/>
  <c r="AI138" i="22" s="1"/>
  <c r="AI139" i="22" s="1"/>
  <c r="AB219" i="22"/>
  <c r="AB212" i="22"/>
  <c r="AB198" i="22"/>
  <c r="AB205" i="22"/>
  <c r="AB170" i="22"/>
  <c r="AB177" i="22"/>
  <c r="AB163" i="22"/>
  <c r="AB149" i="22"/>
  <c r="AB142" i="22"/>
  <c r="AB191" i="22"/>
  <c r="AB184" i="22"/>
  <c r="AB135" i="22"/>
  <c r="AB121" i="22"/>
  <c r="AB114" i="22"/>
  <c r="AB65" i="22"/>
  <c r="AB37" i="22"/>
  <c r="AB156" i="22"/>
  <c r="AB107" i="22"/>
  <c r="AB128" i="22"/>
  <c r="AB79" i="22"/>
  <c r="AB86" i="22"/>
  <c r="AB72" i="22"/>
  <c r="AB58" i="22"/>
  <c r="AB51" i="22"/>
  <c r="AB100" i="22"/>
  <c r="AB93" i="22"/>
  <c r="AB44" i="22"/>
  <c r="AB30" i="22"/>
  <c r="AB23" i="22"/>
  <c r="AI164" i="22"/>
  <c r="AI166" i="22" s="1"/>
  <c r="AI167" i="22" s="1"/>
  <c r="AI213" i="22"/>
  <c r="AI215" i="22" s="1"/>
  <c r="AI216" i="22" s="1"/>
  <c r="AI220" i="22"/>
  <c r="AI222" i="22" s="1"/>
  <c r="AI223" i="22" s="1"/>
  <c r="AI199" i="22"/>
  <c r="AI201" i="22" s="1"/>
  <c r="AI202" i="22" s="1"/>
  <c r="AI192" i="22"/>
  <c r="AI194" i="22" s="1"/>
  <c r="AI195" i="22" s="1"/>
  <c r="AI206" i="22"/>
  <c r="AI208" i="22" s="1"/>
  <c r="AI209" i="22" s="1"/>
  <c r="AI185" i="22"/>
  <c r="AI187" i="22" s="1"/>
  <c r="AI188" i="22" s="1"/>
  <c r="AI171" i="22"/>
  <c r="AI173" i="22" s="1"/>
  <c r="AI174" i="22" s="1"/>
  <c r="AI157" i="22"/>
  <c r="AI159" i="22" s="1"/>
  <c r="AI160" i="22" s="1"/>
  <c r="AI178" i="22"/>
  <c r="AI180" i="22" s="1"/>
  <c r="AI181" i="22" s="1"/>
  <c r="AI143" i="22"/>
  <c r="AI145" i="22" s="1"/>
  <c r="AI146" i="22" s="1"/>
  <c r="AI150" i="22"/>
  <c r="AI152" i="22" s="1"/>
  <c r="AI153" i="22" s="1"/>
  <c r="AJ129" i="22"/>
  <c r="AJ131" i="22" s="1"/>
  <c r="AJ132" i="22" s="1"/>
  <c r="AI101" i="22"/>
  <c r="AI103" i="22" s="1"/>
  <c r="AI104" i="22" s="1"/>
  <c r="AJ115" i="22"/>
  <c r="AJ117" i="22" s="1"/>
  <c r="AJ118" i="22" s="1"/>
  <c r="AI108" i="22"/>
  <c r="AI110" i="22" s="1"/>
  <c r="AI111" i="22" s="1"/>
  <c r="AI122" i="22"/>
  <c r="AI124" i="22" s="1"/>
  <c r="AI125" i="22" s="1"/>
  <c r="AI87" i="22"/>
  <c r="AI89" i="22" s="1"/>
  <c r="AI90" i="22" s="1"/>
  <c r="AJ80" i="22"/>
  <c r="AJ82" i="22" s="1"/>
  <c r="AJ83" i="22" s="1"/>
  <c r="AI73" i="22"/>
  <c r="AI75" i="22" s="1"/>
  <c r="AI76" i="22" s="1"/>
  <c r="AI94" i="22"/>
  <c r="AI96" i="22" s="1"/>
  <c r="AI97" i="22" s="1"/>
  <c r="AI66" i="22"/>
  <c r="AI68" i="22" s="1"/>
  <c r="AI69" i="22" s="1"/>
  <c r="AI59" i="22"/>
  <c r="AI61" i="22" s="1"/>
  <c r="AI62" i="22" s="1"/>
  <c r="AI52" i="22"/>
  <c r="AI54" i="22" s="1"/>
  <c r="AI55" i="22" s="1"/>
  <c r="AI45" i="22"/>
  <c r="AI47" i="22" s="1"/>
  <c r="AI48" i="22" s="1"/>
  <c r="AI38" i="22"/>
  <c r="AI40" i="22" s="1"/>
  <c r="AI41" i="22" s="1"/>
  <c r="AJ31" i="22"/>
  <c r="AJ33" i="22" s="1"/>
  <c r="AJ34" i="22" s="1"/>
  <c r="AI24" i="22"/>
  <c r="AI26" i="22" s="1"/>
  <c r="AI27" i="22" s="1"/>
  <c r="AB25" i="10"/>
  <c r="AC9" i="22"/>
  <c r="AC16" i="22" s="1"/>
  <c r="AA15" i="10"/>
  <c r="AA65" i="21"/>
  <c r="Z30" i="10"/>
  <c r="AD19" i="10"/>
  <c r="AC7" i="10"/>
  <c r="AB7" i="21"/>
  <c r="AB17" i="21" s="1"/>
  <c r="AB101" i="10"/>
  <c r="AB67" i="10"/>
  <c r="AB84" i="10"/>
  <c r="AB50" i="10"/>
  <c r="AB33" i="10"/>
  <c r="AA51" i="21"/>
  <c r="AA70" i="21"/>
  <c r="AG76" i="21"/>
  <c r="D35" i="10"/>
  <c r="E35" i="10" s="1"/>
  <c r="O95" i="10" l="1"/>
  <c r="O98" i="10" s="1"/>
  <c r="O97" i="10"/>
  <c r="P88" i="10" s="1"/>
  <c r="P89" i="10" s="1"/>
  <c r="P72" i="10"/>
  <c r="H71" i="21"/>
  <c r="H55" i="21"/>
  <c r="H52" i="21"/>
  <c r="J8" i="21"/>
  <c r="J10" i="21" s="1"/>
  <c r="I12" i="21"/>
  <c r="I14" i="21" s="1"/>
  <c r="W20" i="22"/>
  <c r="W12" i="22"/>
  <c r="V11" i="21" s="1"/>
  <c r="X17" i="22"/>
  <c r="AJ164" i="22"/>
  <c r="AJ166" i="22" s="1"/>
  <c r="AJ167" i="22" s="1"/>
  <c r="AC205" i="22"/>
  <c r="AC198" i="22"/>
  <c r="AC191" i="22"/>
  <c r="AC212" i="22"/>
  <c r="AC170" i="22"/>
  <c r="AC128" i="22"/>
  <c r="AC184" i="22"/>
  <c r="AC219" i="22"/>
  <c r="AC156" i="22"/>
  <c r="AC107" i="22"/>
  <c r="AC100" i="22"/>
  <c r="AC58" i="22"/>
  <c r="AC30" i="22"/>
  <c r="AC163" i="22"/>
  <c r="AC177" i="22"/>
  <c r="AC135" i="22"/>
  <c r="AC86" i="22"/>
  <c r="AC72" i="22"/>
  <c r="AC51" i="22"/>
  <c r="AC114" i="22"/>
  <c r="AC93" i="22"/>
  <c r="AC65" i="22"/>
  <c r="AC44" i="22"/>
  <c r="AC149" i="22"/>
  <c r="AC142" i="22"/>
  <c r="AC121" i="22"/>
  <c r="AC37" i="22"/>
  <c r="AC79" i="22"/>
  <c r="AC23" i="22"/>
  <c r="AJ136" i="22"/>
  <c r="AJ138" i="22" s="1"/>
  <c r="AJ139" i="22" s="1"/>
  <c r="AJ220" i="22"/>
  <c r="AJ222" i="22" s="1"/>
  <c r="AJ223" i="22" s="1"/>
  <c r="AJ213" i="22"/>
  <c r="AJ215" i="22" s="1"/>
  <c r="AJ216" i="22" s="1"/>
  <c r="AJ185" i="22"/>
  <c r="AJ187" i="22" s="1"/>
  <c r="AJ188" i="22" s="1"/>
  <c r="AJ192" i="22"/>
  <c r="AJ194" i="22" s="1"/>
  <c r="AJ195" i="22" s="1"/>
  <c r="AJ206" i="22"/>
  <c r="AJ208" i="22" s="1"/>
  <c r="AJ209" i="22" s="1"/>
  <c r="AJ199" i="22"/>
  <c r="AJ201" i="22" s="1"/>
  <c r="AJ202" i="22" s="1"/>
  <c r="AJ178" i="22"/>
  <c r="AJ180" i="22" s="1"/>
  <c r="AJ181" i="22" s="1"/>
  <c r="AJ171" i="22"/>
  <c r="AJ173" i="22" s="1"/>
  <c r="AJ174" i="22" s="1"/>
  <c r="AJ157" i="22"/>
  <c r="AJ159" i="22" s="1"/>
  <c r="AJ160" i="22" s="1"/>
  <c r="AK129" i="22"/>
  <c r="AK131" i="22" s="1"/>
  <c r="AK132" i="22" s="1"/>
  <c r="AJ150" i="22"/>
  <c r="AJ152" i="22" s="1"/>
  <c r="AJ153" i="22" s="1"/>
  <c r="AJ143" i="22"/>
  <c r="AJ145" i="22" s="1"/>
  <c r="AJ146" i="22" s="1"/>
  <c r="AJ122" i="22"/>
  <c r="AJ124" i="22" s="1"/>
  <c r="AJ125" i="22" s="1"/>
  <c r="AK115" i="22"/>
  <c r="AK117" i="22" s="1"/>
  <c r="AK118" i="22" s="1"/>
  <c r="AJ108" i="22"/>
  <c r="AJ110" i="22" s="1"/>
  <c r="AJ111" i="22" s="1"/>
  <c r="AJ101" i="22"/>
  <c r="AJ103" i="22" s="1"/>
  <c r="AJ104" i="22" s="1"/>
  <c r="AJ94" i="22"/>
  <c r="AJ96" i="22" s="1"/>
  <c r="AJ97" i="22" s="1"/>
  <c r="AJ87" i="22"/>
  <c r="AJ89" i="22" s="1"/>
  <c r="AJ90" i="22" s="1"/>
  <c r="AK80" i="22"/>
  <c r="AK82" i="22" s="1"/>
  <c r="AK83" i="22" s="1"/>
  <c r="AJ73" i="22"/>
  <c r="AJ75" i="22" s="1"/>
  <c r="AJ76" i="22" s="1"/>
  <c r="AJ66" i="22"/>
  <c r="AJ68" i="22" s="1"/>
  <c r="AJ69" i="22" s="1"/>
  <c r="AJ59" i="22"/>
  <c r="AJ61" i="22" s="1"/>
  <c r="AJ62" i="22" s="1"/>
  <c r="AJ52" i="22"/>
  <c r="AJ54" i="22" s="1"/>
  <c r="AJ55" i="22" s="1"/>
  <c r="AJ45" i="22"/>
  <c r="AJ47" i="22" s="1"/>
  <c r="AJ48" i="22" s="1"/>
  <c r="AJ38" i="22"/>
  <c r="AJ40" i="22" s="1"/>
  <c r="AJ41" i="22" s="1"/>
  <c r="AK31" i="22"/>
  <c r="AK33" i="22" s="1"/>
  <c r="AK34" i="22" s="1"/>
  <c r="AJ24" i="22"/>
  <c r="AJ26" i="22" s="1"/>
  <c r="AJ27" i="22" s="1"/>
  <c r="AC25" i="10"/>
  <c r="AD9" i="22"/>
  <c r="AD16" i="22" s="1"/>
  <c r="N12" i="10"/>
  <c r="O8" i="10" s="1"/>
  <c r="O11" i="10" s="1"/>
  <c r="AB15" i="10"/>
  <c r="AB65" i="21"/>
  <c r="AA28" i="10"/>
  <c r="AA29" i="10" s="1"/>
  <c r="AE19" i="10"/>
  <c r="AB51" i="21"/>
  <c r="AB70" i="21"/>
  <c r="AD7" i="10"/>
  <c r="AC7" i="21"/>
  <c r="AC17" i="21" s="1"/>
  <c r="AC84" i="10"/>
  <c r="AC50" i="10"/>
  <c r="AC101" i="10"/>
  <c r="AC67" i="10"/>
  <c r="AC33" i="10"/>
  <c r="AH76" i="21"/>
  <c r="F35" i="10"/>
  <c r="G35" i="10" s="1"/>
  <c r="H35" i="10" s="1"/>
  <c r="I35" i="10" s="1"/>
  <c r="J35" i="10" s="1"/>
  <c r="K35" i="10" s="1"/>
  <c r="L35" i="10" s="1"/>
  <c r="M35" i="10" s="1"/>
  <c r="N35" i="10" s="1"/>
  <c r="O35" i="10" s="1"/>
  <c r="P35" i="10" s="1"/>
  <c r="Q35" i="10" s="1"/>
  <c r="R35" i="10" s="1"/>
  <c r="S35" i="10" s="1"/>
  <c r="T35" i="10" s="1"/>
  <c r="U35" i="10" s="1"/>
  <c r="V35" i="10" s="1"/>
  <c r="W35" i="10" s="1"/>
  <c r="X35" i="10" s="1"/>
  <c r="Y35" i="10" s="1"/>
  <c r="Z35" i="10" s="1"/>
  <c r="AA35" i="10" s="1"/>
  <c r="AB35" i="10" s="1"/>
  <c r="AC35" i="10" s="1"/>
  <c r="AD35" i="10" s="1"/>
  <c r="AE35" i="10" s="1"/>
  <c r="AF35" i="10" s="1"/>
  <c r="AG35" i="10" s="1"/>
  <c r="AH35" i="10" s="1"/>
  <c r="AI35" i="10" s="1"/>
  <c r="AJ35" i="10" s="1"/>
  <c r="AK35" i="10" s="1"/>
  <c r="AL35" i="10" s="1"/>
  <c r="AM35" i="10" s="1"/>
  <c r="AN35" i="10" s="1"/>
  <c r="AO35" i="10" s="1"/>
  <c r="AP35" i="10" s="1"/>
  <c r="AQ35" i="10" s="1"/>
  <c r="AR35" i="10" s="1"/>
  <c r="AS35" i="10" s="1"/>
  <c r="AT35" i="10" s="1"/>
  <c r="AU35" i="10" s="1"/>
  <c r="AV35" i="10" s="1"/>
  <c r="AW35" i="10" s="1"/>
  <c r="AX35" i="10" s="1"/>
  <c r="AY35" i="10" s="1"/>
  <c r="AZ35" i="10" s="1"/>
  <c r="BA35" i="10" s="1"/>
  <c r="D104" i="10"/>
  <c r="P92" i="10" l="1"/>
  <c r="P75" i="10"/>
  <c r="K8" i="21"/>
  <c r="K10" i="21" s="1"/>
  <c r="J12" i="21"/>
  <c r="J14" i="21" s="1"/>
  <c r="I71" i="21"/>
  <c r="I52" i="21"/>
  <c r="I55" i="21"/>
  <c r="W13" i="22"/>
  <c r="W11" i="22"/>
  <c r="X19" i="22"/>
  <c r="X10" i="22"/>
  <c r="AK136" i="22"/>
  <c r="AK138" i="22" s="1"/>
  <c r="AK139" i="22" s="1"/>
  <c r="AD184" i="22"/>
  <c r="AD212" i="22"/>
  <c r="AD205" i="22"/>
  <c r="AD163" i="22"/>
  <c r="AD156" i="22"/>
  <c r="AD121" i="22"/>
  <c r="AD219" i="22"/>
  <c r="AD191" i="22"/>
  <c r="AD177" i="22"/>
  <c r="AD135" i="22"/>
  <c r="AD170" i="22"/>
  <c r="AD93" i="22"/>
  <c r="AD86" i="22"/>
  <c r="AD79" i="22"/>
  <c r="AD51" i="22"/>
  <c r="AD149" i="22"/>
  <c r="AD198" i="22"/>
  <c r="AD114" i="22"/>
  <c r="AD107" i="22"/>
  <c r="AD65" i="22"/>
  <c r="AD58" i="22"/>
  <c r="AD44" i="22"/>
  <c r="AD100" i="22"/>
  <c r="AD37" i="22"/>
  <c r="AD30" i="22"/>
  <c r="AD142" i="22"/>
  <c r="AD23" i="22"/>
  <c r="AD128" i="22"/>
  <c r="AD72" i="22"/>
  <c r="AK164" i="22"/>
  <c r="AK166" i="22" s="1"/>
  <c r="AK167" i="22" s="1"/>
  <c r="AK213" i="22"/>
  <c r="AK215" i="22" s="1"/>
  <c r="AK216" i="22" s="1"/>
  <c r="AK220" i="22"/>
  <c r="AK222" i="22" s="1"/>
  <c r="AK223" i="22" s="1"/>
  <c r="AK192" i="22"/>
  <c r="AK194" i="22" s="1"/>
  <c r="AK195" i="22" s="1"/>
  <c r="AK185" i="22"/>
  <c r="AK187" i="22" s="1"/>
  <c r="AK188" i="22" s="1"/>
  <c r="AK199" i="22"/>
  <c r="AK201" i="22" s="1"/>
  <c r="AK202" i="22" s="1"/>
  <c r="AK206" i="22"/>
  <c r="AK208" i="22" s="1"/>
  <c r="AK209" i="22" s="1"/>
  <c r="AK157" i="22"/>
  <c r="AK159" i="22" s="1"/>
  <c r="AK160" i="22" s="1"/>
  <c r="AK171" i="22"/>
  <c r="AK173" i="22" s="1"/>
  <c r="AK174" i="22" s="1"/>
  <c r="AK178" i="22"/>
  <c r="AK180" i="22" s="1"/>
  <c r="AK181" i="22" s="1"/>
  <c r="AK143" i="22"/>
  <c r="AK145" i="22" s="1"/>
  <c r="AK146" i="22" s="1"/>
  <c r="AL129" i="22"/>
  <c r="AL131" i="22" s="1"/>
  <c r="AL132" i="22" s="1"/>
  <c r="AK150" i="22"/>
  <c r="AK152" i="22" s="1"/>
  <c r="AK153" i="22" s="1"/>
  <c r="AK101" i="22"/>
  <c r="AK103" i="22" s="1"/>
  <c r="AK104" i="22" s="1"/>
  <c r="AL115" i="22"/>
  <c r="AL117" i="22" s="1"/>
  <c r="AL118" i="22" s="1"/>
  <c r="AK108" i="22"/>
  <c r="AK110" i="22" s="1"/>
  <c r="AK111" i="22" s="1"/>
  <c r="AK122" i="22"/>
  <c r="AK124" i="22" s="1"/>
  <c r="AK125" i="22" s="1"/>
  <c r="AK87" i="22"/>
  <c r="AK89" i="22" s="1"/>
  <c r="AK90" i="22" s="1"/>
  <c r="AK73" i="22"/>
  <c r="AK75" i="22" s="1"/>
  <c r="AK76" i="22" s="1"/>
  <c r="AL80" i="22"/>
  <c r="AL82" i="22" s="1"/>
  <c r="AL83" i="22" s="1"/>
  <c r="AK94" i="22"/>
  <c r="AK96" i="22" s="1"/>
  <c r="AK97" i="22" s="1"/>
  <c r="AK66" i="22"/>
  <c r="AK68" i="22" s="1"/>
  <c r="AK69" i="22" s="1"/>
  <c r="AK59" i="22"/>
  <c r="AK61" i="22" s="1"/>
  <c r="AK62" i="22" s="1"/>
  <c r="AK52" i="22"/>
  <c r="AK54" i="22" s="1"/>
  <c r="AK55" i="22" s="1"/>
  <c r="AK45" i="22"/>
  <c r="AK47" i="22" s="1"/>
  <c r="AK48" i="22" s="1"/>
  <c r="AK38" i="22"/>
  <c r="AK40" i="22" s="1"/>
  <c r="AK41" i="22" s="1"/>
  <c r="AL31" i="22"/>
  <c r="AL33" i="22" s="1"/>
  <c r="AL34" i="22" s="1"/>
  <c r="AK24" i="22"/>
  <c r="AK26" i="22" s="1"/>
  <c r="AK27" i="22" s="1"/>
  <c r="AD25" i="10"/>
  <c r="AE9" i="22"/>
  <c r="AE16" i="22" s="1"/>
  <c r="AC15" i="10"/>
  <c r="AC65" i="21"/>
  <c r="AA30" i="10"/>
  <c r="AF19" i="10"/>
  <c r="AC70" i="21"/>
  <c r="AC51" i="21"/>
  <c r="AE7" i="10"/>
  <c r="AD84" i="10"/>
  <c r="AD50" i="10"/>
  <c r="AD33" i="10"/>
  <c r="AD7" i="21"/>
  <c r="AD17" i="21" s="1"/>
  <c r="AD101" i="10"/>
  <c r="AD67" i="10"/>
  <c r="AI76" i="21"/>
  <c r="P93" i="10" l="1"/>
  <c r="P97" i="10"/>
  <c r="Q88" i="10" s="1"/>
  <c r="Q89" i="10" s="1"/>
  <c r="P76" i="10"/>
  <c r="P80" i="10"/>
  <c r="Q71" i="10" s="1"/>
  <c r="Q72" i="10" s="1"/>
  <c r="P95" i="10"/>
  <c r="P98" i="10" s="1"/>
  <c r="P78" i="10"/>
  <c r="P81" i="10" s="1"/>
  <c r="J71" i="21"/>
  <c r="J55" i="21"/>
  <c r="J52" i="21"/>
  <c r="L8" i="21"/>
  <c r="L10" i="21" s="1"/>
  <c r="K12" i="21"/>
  <c r="K14" i="21" s="1"/>
  <c r="X20" i="22"/>
  <c r="X12" i="22"/>
  <c r="W11" i="21" s="1"/>
  <c r="Y17" i="22"/>
  <c r="AE219" i="22"/>
  <c r="AE177" i="22"/>
  <c r="AE191" i="22"/>
  <c r="AE184" i="22"/>
  <c r="AE149" i="22"/>
  <c r="AE142" i="22"/>
  <c r="AE135" i="22"/>
  <c r="AE198" i="22"/>
  <c r="AE170" i="22"/>
  <c r="AE156" i="22"/>
  <c r="AE205" i="22"/>
  <c r="AE212" i="22"/>
  <c r="AE163" i="22"/>
  <c r="AE72" i="22"/>
  <c r="AE44" i="22"/>
  <c r="AE23" i="22"/>
  <c r="AE128" i="22"/>
  <c r="AE114" i="22"/>
  <c r="AE100" i="22"/>
  <c r="AE93" i="22"/>
  <c r="AE37" i="22"/>
  <c r="AE30" i="22"/>
  <c r="AE121" i="22"/>
  <c r="AE79" i="22"/>
  <c r="AE107" i="22"/>
  <c r="AE65" i="22"/>
  <c r="AE58" i="22"/>
  <c r="AE51" i="22"/>
  <c r="AE86" i="22"/>
  <c r="AL164" i="22"/>
  <c r="AL166" i="22" s="1"/>
  <c r="AL167" i="22" s="1"/>
  <c r="AL136" i="22"/>
  <c r="AL138" i="22" s="1"/>
  <c r="AL139" i="22" s="1"/>
  <c r="AL220" i="22"/>
  <c r="AL222" i="22" s="1"/>
  <c r="AL223" i="22" s="1"/>
  <c r="AL213" i="22"/>
  <c r="AL215" i="22" s="1"/>
  <c r="AL216" i="22" s="1"/>
  <c r="AL185" i="22"/>
  <c r="AL187" i="22" s="1"/>
  <c r="AL188" i="22" s="1"/>
  <c r="AL192" i="22"/>
  <c r="AL194" i="22" s="1"/>
  <c r="AL195" i="22" s="1"/>
  <c r="AL206" i="22"/>
  <c r="AL208" i="22" s="1"/>
  <c r="AL209" i="22" s="1"/>
  <c r="AL199" i="22"/>
  <c r="AL201" i="22" s="1"/>
  <c r="AL202" i="22" s="1"/>
  <c r="AL157" i="22"/>
  <c r="AL159" i="22" s="1"/>
  <c r="AL160" i="22" s="1"/>
  <c r="AL178" i="22"/>
  <c r="AL180" i="22" s="1"/>
  <c r="AL181" i="22" s="1"/>
  <c r="AL171" i="22"/>
  <c r="AL173" i="22" s="1"/>
  <c r="AL174" i="22" s="1"/>
  <c r="AL150" i="22"/>
  <c r="AL152" i="22" s="1"/>
  <c r="AL153" i="22" s="1"/>
  <c r="AM129" i="22"/>
  <c r="AM131" i="22" s="1"/>
  <c r="AM132" i="22" s="1"/>
  <c r="AL143" i="22"/>
  <c r="AL145" i="22" s="1"/>
  <c r="AL146" i="22" s="1"/>
  <c r="AL122" i="22"/>
  <c r="AL124" i="22" s="1"/>
  <c r="AL125" i="22" s="1"/>
  <c r="AM115" i="22"/>
  <c r="AM117" i="22" s="1"/>
  <c r="AM118" i="22" s="1"/>
  <c r="AL108" i="22"/>
  <c r="AL110" i="22" s="1"/>
  <c r="AL111" i="22" s="1"/>
  <c r="AL101" i="22"/>
  <c r="AL103" i="22" s="1"/>
  <c r="AL104" i="22" s="1"/>
  <c r="AL94" i="22"/>
  <c r="AL96" i="22" s="1"/>
  <c r="AL97" i="22" s="1"/>
  <c r="AL73" i="22"/>
  <c r="AL75" i="22" s="1"/>
  <c r="AL76" i="22" s="1"/>
  <c r="AM80" i="22"/>
  <c r="AM82" i="22" s="1"/>
  <c r="AM83" i="22" s="1"/>
  <c r="AL87" i="22"/>
  <c r="AL89" i="22" s="1"/>
  <c r="AL90" i="22" s="1"/>
  <c r="AL66" i="22"/>
  <c r="AL68" i="22" s="1"/>
  <c r="AL69" i="22" s="1"/>
  <c r="AL59" i="22"/>
  <c r="AL61" i="22" s="1"/>
  <c r="AL62" i="22" s="1"/>
  <c r="AL52" i="22"/>
  <c r="AL54" i="22" s="1"/>
  <c r="AL55" i="22" s="1"/>
  <c r="AL45" i="22"/>
  <c r="AL47" i="22" s="1"/>
  <c r="AL48" i="22" s="1"/>
  <c r="AL38" i="22"/>
  <c r="AL40" i="22" s="1"/>
  <c r="AL41" i="22" s="1"/>
  <c r="AM31" i="22"/>
  <c r="AM33" i="22" s="1"/>
  <c r="AM34" i="22" s="1"/>
  <c r="AL24" i="22"/>
  <c r="AL26" i="22" s="1"/>
  <c r="AL27" i="22" s="1"/>
  <c r="AE25" i="10"/>
  <c r="AF9" i="22"/>
  <c r="AF16" i="22" s="1"/>
  <c r="O12" i="10"/>
  <c r="P8" i="10" s="1"/>
  <c r="P11" i="10" s="1"/>
  <c r="AD15" i="10"/>
  <c r="AD65" i="21"/>
  <c r="AB28" i="10"/>
  <c r="AB29" i="10" s="1"/>
  <c r="AG19" i="10"/>
  <c r="AF7" i="10"/>
  <c r="AE101" i="10"/>
  <c r="AE67" i="10"/>
  <c r="AE33" i="10"/>
  <c r="AE7" i="21"/>
  <c r="AE17" i="21" s="1"/>
  <c r="AE84" i="10"/>
  <c r="AE50" i="10"/>
  <c r="AD70" i="21"/>
  <c r="AD51" i="21"/>
  <c r="AJ76" i="21"/>
  <c r="E54" i="10"/>
  <c r="C30" i="9"/>
  <c r="D12" i="11" s="1"/>
  <c r="K27" i="9"/>
  <c r="D21" i="9"/>
  <c r="E20" i="9"/>
  <c r="E19" i="9"/>
  <c r="N28" i="9"/>
  <c r="E18" i="9"/>
  <c r="E17" i="9"/>
  <c r="E16" i="9"/>
  <c r="Q13" i="9"/>
  <c r="D15" i="9"/>
  <c r="Q75" i="10" l="1"/>
  <c r="Q80" i="10" s="1"/>
  <c r="R71" i="10" s="1"/>
  <c r="R72" i="10" s="1"/>
  <c r="Q92" i="10"/>
  <c r="Q95" i="10" s="1"/>
  <c r="Q98" i="10" s="1"/>
  <c r="E55" i="10"/>
  <c r="D54" i="21"/>
  <c r="E54" i="21" s="1"/>
  <c r="F54" i="21" s="1"/>
  <c r="G54" i="21" s="1"/>
  <c r="H54" i="21" s="1"/>
  <c r="I54" i="21" s="1"/>
  <c r="J54" i="21" s="1"/>
  <c r="K54" i="21" s="1"/>
  <c r="L54" i="21" s="1"/>
  <c r="M54" i="21" s="1"/>
  <c r="N54" i="21" s="1"/>
  <c r="O54" i="21" s="1"/>
  <c r="P54" i="21" s="1"/>
  <c r="Q54" i="21" s="1"/>
  <c r="R54" i="21" s="1"/>
  <c r="S54" i="21" s="1"/>
  <c r="T54" i="21" s="1"/>
  <c r="U54" i="21" s="1"/>
  <c r="V54" i="21" s="1"/>
  <c r="W54" i="21" s="1"/>
  <c r="X54" i="21" s="1"/>
  <c r="Y54" i="21" s="1"/>
  <c r="Z54" i="21" s="1"/>
  <c r="AA54" i="21" s="1"/>
  <c r="AB54" i="21" s="1"/>
  <c r="AC54" i="21" s="1"/>
  <c r="AD54" i="21" s="1"/>
  <c r="AE54" i="21" s="1"/>
  <c r="AF54" i="21" s="1"/>
  <c r="AG54" i="21" s="1"/>
  <c r="AH54" i="21" s="1"/>
  <c r="AI54" i="21" s="1"/>
  <c r="AJ54" i="21" s="1"/>
  <c r="AK54" i="21" s="1"/>
  <c r="AL54" i="21" s="1"/>
  <c r="AM54" i="21" s="1"/>
  <c r="AN54" i="21" s="1"/>
  <c r="AO54" i="21" s="1"/>
  <c r="AP54" i="21" s="1"/>
  <c r="AQ54" i="21" s="1"/>
  <c r="AR54" i="21" s="1"/>
  <c r="AS54" i="21" s="1"/>
  <c r="AT54" i="21" s="1"/>
  <c r="AU54" i="21" s="1"/>
  <c r="AV54" i="21" s="1"/>
  <c r="AW54" i="21" s="1"/>
  <c r="AX54" i="21" s="1"/>
  <c r="AY54" i="21" s="1"/>
  <c r="AZ54" i="21" s="1"/>
  <c r="BA54" i="21" s="1"/>
  <c r="M8" i="21"/>
  <c r="M10" i="21" s="1"/>
  <c r="L12" i="21"/>
  <c r="L14" i="21" s="1"/>
  <c r="K71" i="21"/>
  <c r="K55" i="21"/>
  <c r="K52" i="21"/>
  <c r="X13" i="22"/>
  <c r="X11" i="22"/>
  <c r="Y19" i="22"/>
  <c r="Y10" i="22"/>
  <c r="AF219" i="22"/>
  <c r="AF212" i="22"/>
  <c r="AF191" i="22"/>
  <c r="AF198" i="22"/>
  <c r="AF177" i="22"/>
  <c r="AF205" i="22"/>
  <c r="AF170" i="22"/>
  <c r="AF184" i="22"/>
  <c r="AF156" i="22"/>
  <c r="AF128" i="22"/>
  <c r="AF163" i="22"/>
  <c r="AF149" i="22"/>
  <c r="AF114" i="22"/>
  <c r="AF65" i="22"/>
  <c r="AF37" i="22"/>
  <c r="AF142" i="22"/>
  <c r="AF121" i="22"/>
  <c r="AF107" i="22"/>
  <c r="AF79" i="22"/>
  <c r="AF23" i="22"/>
  <c r="AF86" i="22"/>
  <c r="AF72" i="22"/>
  <c r="AF58" i="22"/>
  <c r="AF51" i="22"/>
  <c r="AF135" i="22"/>
  <c r="AF100" i="22"/>
  <c r="AF44" i="22"/>
  <c r="AF93" i="22"/>
  <c r="AF30" i="22"/>
  <c r="AM164" i="22"/>
  <c r="AM166" i="22" s="1"/>
  <c r="AM167" i="22" s="1"/>
  <c r="AM136" i="22"/>
  <c r="AM138" i="22" s="1"/>
  <c r="AM139" i="22" s="1"/>
  <c r="AM220" i="22"/>
  <c r="AM222" i="22" s="1"/>
  <c r="AM223" i="22" s="1"/>
  <c r="AM213" i="22"/>
  <c r="AM215" i="22" s="1"/>
  <c r="AM216" i="22" s="1"/>
  <c r="AM199" i="22"/>
  <c r="AM201" i="22" s="1"/>
  <c r="AM202" i="22" s="1"/>
  <c r="AM192" i="22"/>
  <c r="AM194" i="22" s="1"/>
  <c r="AM195" i="22" s="1"/>
  <c r="AM206" i="22"/>
  <c r="AM208" i="22" s="1"/>
  <c r="AM209" i="22" s="1"/>
  <c r="AM185" i="22"/>
  <c r="AM187" i="22" s="1"/>
  <c r="AM188" i="22" s="1"/>
  <c r="AM171" i="22"/>
  <c r="AM173" i="22" s="1"/>
  <c r="AM174" i="22" s="1"/>
  <c r="AM157" i="22"/>
  <c r="AM159" i="22" s="1"/>
  <c r="AM160" i="22" s="1"/>
  <c r="AM178" i="22"/>
  <c r="AM180" i="22" s="1"/>
  <c r="AM181" i="22" s="1"/>
  <c r="AM150" i="22"/>
  <c r="AM152" i="22" s="1"/>
  <c r="AM153" i="22" s="1"/>
  <c r="AN129" i="22"/>
  <c r="AN131" i="22" s="1"/>
  <c r="AN132" i="22" s="1"/>
  <c r="AM143" i="22"/>
  <c r="AM145" i="22" s="1"/>
  <c r="AM146" i="22" s="1"/>
  <c r="AM101" i="22"/>
  <c r="AM103" i="22" s="1"/>
  <c r="AM104" i="22" s="1"/>
  <c r="AN115" i="22"/>
  <c r="AN117" i="22" s="1"/>
  <c r="AN118" i="22" s="1"/>
  <c r="AM108" i="22"/>
  <c r="AM110" i="22" s="1"/>
  <c r="AM111" i="22" s="1"/>
  <c r="AM122" i="22"/>
  <c r="AM124" i="22" s="1"/>
  <c r="AM125" i="22" s="1"/>
  <c r="AM73" i="22"/>
  <c r="AM75" i="22" s="1"/>
  <c r="AM76" i="22" s="1"/>
  <c r="AN80" i="22"/>
  <c r="AN82" i="22" s="1"/>
  <c r="AN83" i="22" s="1"/>
  <c r="AM94" i="22"/>
  <c r="AM96" i="22" s="1"/>
  <c r="AM97" i="22" s="1"/>
  <c r="AM87" i="22"/>
  <c r="AM89" i="22" s="1"/>
  <c r="AM90" i="22" s="1"/>
  <c r="AM66" i="22"/>
  <c r="AM68" i="22" s="1"/>
  <c r="AM69" i="22" s="1"/>
  <c r="AM59" i="22"/>
  <c r="AM61" i="22" s="1"/>
  <c r="AM62" i="22" s="1"/>
  <c r="AM52" i="22"/>
  <c r="AM54" i="22" s="1"/>
  <c r="AM55" i="22" s="1"/>
  <c r="AM45" i="22"/>
  <c r="AM47" i="22" s="1"/>
  <c r="AM48" i="22" s="1"/>
  <c r="AM38" i="22"/>
  <c r="AM40" i="22" s="1"/>
  <c r="AM41" i="22" s="1"/>
  <c r="AN31" i="22"/>
  <c r="AN33" i="22" s="1"/>
  <c r="AN34" i="22" s="1"/>
  <c r="AM24" i="22"/>
  <c r="AM26" i="22" s="1"/>
  <c r="AM27" i="22" s="1"/>
  <c r="AF25" i="10"/>
  <c r="AG9" i="22"/>
  <c r="AG16" i="22" s="1"/>
  <c r="AE15" i="10"/>
  <c r="AE65" i="21"/>
  <c r="AB30" i="10"/>
  <c r="AC28" i="10" s="1"/>
  <c r="AC29" i="10" s="1"/>
  <c r="AH19" i="10"/>
  <c r="AE70" i="21"/>
  <c r="AE51" i="21"/>
  <c r="AG7" i="10"/>
  <c r="AF7" i="21"/>
  <c r="AF17" i="21" s="1"/>
  <c r="AF101" i="10"/>
  <c r="AF67" i="10"/>
  <c r="AF84" i="10"/>
  <c r="AF50" i="10"/>
  <c r="AF33" i="10"/>
  <c r="AK76" i="21"/>
  <c r="Q15" i="9"/>
  <c r="Q14" i="9"/>
  <c r="E104" i="10"/>
  <c r="H17" i="9"/>
  <c r="K28" i="9" s="1"/>
  <c r="D55" i="21" s="1"/>
  <c r="D35" i="15"/>
  <c r="J28" i="15"/>
  <c r="I43" i="15"/>
  <c r="J33" i="15"/>
  <c r="D37" i="10"/>
  <c r="E21" i="9"/>
  <c r="D11" i="11" s="1"/>
  <c r="N20" i="9"/>
  <c r="N13" i="9" s="1"/>
  <c r="Q76" i="10" l="1"/>
  <c r="Q78" i="10"/>
  <c r="Q81" i="10" s="1"/>
  <c r="Q97" i="10"/>
  <c r="R88" i="10" s="1"/>
  <c r="R89" i="10" s="1"/>
  <c r="Q93" i="10"/>
  <c r="E58" i="10"/>
  <c r="K30" i="9"/>
  <c r="K10" i="9" s="1"/>
  <c r="L52" i="21"/>
  <c r="L55" i="21"/>
  <c r="L71" i="21"/>
  <c r="N8" i="21"/>
  <c r="N10" i="21" s="1"/>
  <c r="M12" i="21"/>
  <c r="M14" i="21" s="1"/>
  <c r="Y20" i="22"/>
  <c r="Y12" i="22"/>
  <c r="X11" i="21" s="1"/>
  <c r="Z17" i="22"/>
  <c r="AN136" i="22"/>
  <c r="AN138" i="22" s="1"/>
  <c r="AN139" i="22" s="1"/>
  <c r="AN164" i="22"/>
  <c r="AN166" i="22" s="1"/>
  <c r="AN167" i="22" s="1"/>
  <c r="AG205" i="22"/>
  <c r="AG198" i="22"/>
  <c r="AG191" i="22"/>
  <c r="AG219" i="22"/>
  <c r="AG170" i="22"/>
  <c r="AG128" i="22"/>
  <c r="AG212" i="22"/>
  <c r="AG163" i="22"/>
  <c r="AG149" i="22"/>
  <c r="AG142" i="22"/>
  <c r="AG184" i="22"/>
  <c r="AG121" i="22"/>
  <c r="AG107" i="22"/>
  <c r="AG100" i="22"/>
  <c r="AG58" i="22"/>
  <c r="AG30" i="22"/>
  <c r="AG177" i="22"/>
  <c r="AG135" i="22"/>
  <c r="AG79" i="22"/>
  <c r="AG86" i="22"/>
  <c r="AG72" i="22"/>
  <c r="AG51" i="22"/>
  <c r="AG156" i="22"/>
  <c r="AG93" i="22"/>
  <c r="AG65" i="22"/>
  <c r="AG44" i="22"/>
  <c r="AG114" i="22"/>
  <c r="AG37" i="22"/>
  <c r="AG23" i="22"/>
  <c r="AN220" i="22"/>
  <c r="AN222" i="22" s="1"/>
  <c r="AN223" i="22" s="1"/>
  <c r="AN213" i="22"/>
  <c r="AN215" i="22" s="1"/>
  <c r="AN216" i="22" s="1"/>
  <c r="AN185" i="22"/>
  <c r="AN187" i="22" s="1"/>
  <c r="AN188" i="22" s="1"/>
  <c r="AN192" i="22"/>
  <c r="AN194" i="22" s="1"/>
  <c r="AN195" i="22" s="1"/>
  <c r="AN206" i="22"/>
  <c r="AN208" i="22" s="1"/>
  <c r="AN209" i="22" s="1"/>
  <c r="AN199" i="22"/>
  <c r="AN201" i="22" s="1"/>
  <c r="AN202" i="22" s="1"/>
  <c r="AN157" i="22"/>
  <c r="AN159" i="22" s="1"/>
  <c r="AN160" i="22" s="1"/>
  <c r="AN178" i="22"/>
  <c r="AN180" i="22" s="1"/>
  <c r="AN181" i="22" s="1"/>
  <c r="AN171" i="22"/>
  <c r="AN173" i="22" s="1"/>
  <c r="AN174" i="22" s="1"/>
  <c r="AN143" i="22"/>
  <c r="AN145" i="22" s="1"/>
  <c r="AN146" i="22" s="1"/>
  <c r="AO129" i="22"/>
  <c r="AO131" i="22" s="1"/>
  <c r="AO132" i="22" s="1"/>
  <c r="AN150" i="22"/>
  <c r="AN152" i="22" s="1"/>
  <c r="AN153" i="22" s="1"/>
  <c r="AN122" i="22"/>
  <c r="AN124" i="22" s="1"/>
  <c r="AN125" i="22" s="1"/>
  <c r="AO115" i="22"/>
  <c r="AO117" i="22" s="1"/>
  <c r="AO118" i="22" s="1"/>
  <c r="AN108" i="22"/>
  <c r="AN110" i="22" s="1"/>
  <c r="AN111" i="22" s="1"/>
  <c r="AN101" i="22"/>
  <c r="AN103" i="22" s="1"/>
  <c r="AN104" i="22" s="1"/>
  <c r="AN87" i="22"/>
  <c r="AN89" i="22" s="1"/>
  <c r="AN90" i="22" s="1"/>
  <c r="AN94" i="22"/>
  <c r="AN96" i="22" s="1"/>
  <c r="AN97" i="22" s="1"/>
  <c r="AO80" i="22"/>
  <c r="AO82" i="22" s="1"/>
  <c r="AO83" i="22" s="1"/>
  <c r="AN73" i="22"/>
  <c r="AN75" i="22" s="1"/>
  <c r="AN76" i="22" s="1"/>
  <c r="AN66" i="22"/>
  <c r="AN68" i="22" s="1"/>
  <c r="AN69" i="22" s="1"/>
  <c r="AN59" i="22"/>
  <c r="AN61" i="22" s="1"/>
  <c r="AN62" i="22" s="1"/>
  <c r="AN52" i="22"/>
  <c r="AN54" i="22" s="1"/>
  <c r="AN55" i="22" s="1"/>
  <c r="AN45" i="22"/>
  <c r="AN47" i="22" s="1"/>
  <c r="AN48" i="22" s="1"/>
  <c r="AN38" i="22"/>
  <c r="AN40" i="22" s="1"/>
  <c r="AN41" i="22" s="1"/>
  <c r="AO31" i="22"/>
  <c r="AO33" i="22" s="1"/>
  <c r="AO34" i="22" s="1"/>
  <c r="AN24" i="22"/>
  <c r="AN26" i="22" s="1"/>
  <c r="AN27" i="22" s="1"/>
  <c r="AG25" i="10"/>
  <c r="AH9" i="22"/>
  <c r="AH16" i="22" s="1"/>
  <c r="P12" i="10"/>
  <c r="Q8" i="10" s="1"/>
  <c r="Q11" i="10" s="1"/>
  <c r="AF15" i="10"/>
  <c r="AF65" i="21"/>
  <c r="AC30" i="10"/>
  <c r="AD28" i="10" s="1"/>
  <c r="AD29" i="10" s="1"/>
  <c r="AI19" i="10"/>
  <c r="AH7" i="10"/>
  <c r="AG7" i="21"/>
  <c r="AG17" i="21" s="1"/>
  <c r="AG84" i="10"/>
  <c r="AG50" i="10"/>
  <c r="AG67" i="10"/>
  <c r="AG101" i="10"/>
  <c r="AG33" i="10"/>
  <c r="D102" i="10"/>
  <c r="D9" i="10" s="1"/>
  <c r="D103" i="10"/>
  <c r="AF51" i="21"/>
  <c r="AF70" i="21"/>
  <c r="AL76" i="21"/>
  <c r="C31" i="9"/>
  <c r="H22" i="9"/>
  <c r="D16" i="10" s="1"/>
  <c r="D38" i="10"/>
  <c r="D106" i="10" s="1"/>
  <c r="D34" i="15"/>
  <c r="D36" i="15" s="1"/>
  <c r="D41" i="10"/>
  <c r="E34" i="9"/>
  <c r="Q19" i="9"/>
  <c r="M10" i="11" s="1"/>
  <c r="J30" i="15"/>
  <c r="J29" i="15"/>
  <c r="R75" i="10" l="1"/>
  <c r="R76" i="10" s="1"/>
  <c r="E59" i="10"/>
  <c r="E63" i="10"/>
  <c r="F54" i="10" s="1"/>
  <c r="R92" i="10"/>
  <c r="R93" i="10" s="1"/>
  <c r="E61" i="10"/>
  <c r="E64" i="10" s="1"/>
  <c r="O8" i="21"/>
  <c r="O10" i="21" s="1"/>
  <c r="N12" i="21"/>
  <c r="N14" i="21" s="1"/>
  <c r="M52" i="21"/>
  <c r="M55" i="21"/>
  <c r="M71" i="21"/>
  <c r="Y13" i="22"/>
  <c r="Y11" i="22"/>
  <c r="Z19" i="22"/>
  <c r="Z10" i="22"/>
  <c r="AO164" i="22"/>
  <c r="AO166" i="22" s="1"/>
  <c r="AO167" i="22" s="1"/>
  <c r="AO136" i="22"/>
  <c r="AO138" i="22" s="1"/>
  <c r="AO139" i="22" s="1"/>
  <c r="AH184" i="22"/>
  <c r="AH219" i="22"/>
  <c r="AH198" i="22"/>
  <c r="AH212" i="22"/>
  <c r="AH205" i="22"/>
  <c r="AH163" i="22"/>
  <c r="AH156" i="22"/>
  <c r="AH121" i="22"/>
  <c r="AH191" i="22"/>
  <c r="AH177" i="22"/>
  <c r="AH170" i="22"/>
  <c r="AH149" i="22"/>
  <c r="AH142" i="22"/>
  <c r="AH135" i="22"/>
  <c r="AH128" i="22"/>
  <c r="AH93" i="22"/>
  <c r="AH86" i="22"/>
  <c r="AH79" i="22"/>
  <c r="AH51" i="22"/>
  <c r="AH72" i="22"/>
  <c r="AH65" i="22"/>
  <c r="AH58" i="22"/>
  <c r="AH44" i="22"/>
  <c r="AH114" i="22"/>
  <c r="AH107" i="22"/>
  <c r="AH100" i="22"/>
  <c r="AH37" i="22"/>
  <c r="AH30" i="22"/>
  <c r="AH23" i="22"/>
  <c r="AO220" i="22"/>
  <c r="AO222" i="22" s="1"/>
  <c r="AO223" i="22" s="1"/>
  <c r="AO213" i="22"/>
  <c r="AO215" i="22" s="1"/>
  <c r="AO216" i="22" s="1"/>
  <c r="AO192" i="22"/>
  <c r="AO194" i="22" s="1"/>
  <c r="AO195" i="22" s="1"/>
  <c r="AO185" i="22"/>
  <c r="AO187" i="22" s="1"/>
  <c r="AO188" i="22" s="1"/>
  <c r="AO199" i="22"/>
  <c r="AO201" i="22" s="1"/>
  <c r="AO202" i="22" s="1"/>
  <c r="AO206" i="22"/>
  <c r="AO208" i="22" s="1"/>
  <c r="AO209" i="22" s="1"/>
  <c r="AO157" i="22"/>
  <c r="AO159" i="22" s="1"/>
  <c r="AO160" i="22" s="1"/>
  <c r="AO171" i="22"/>
  <c r="AO173" i="22" s="1"/>
  <c r="AO174" i="22" s="1"/>
  <c r="AO178" i="22"/>
  <c r="AO180" i="22" s="1"/>
  <c r="AO181" i="22" s="1"/>
  <c r="AP129" i="22"/>
  <c r="AP131" i="22" s="1"/>
  <c r="AP132" i="22" s="1"/>
  <c r="AO150" i="22"/>
  <c r="AO152" i="22" s="1"/>
  <c r="AO153" i="22" s="1"/>
  <c r="AO143" i="22"/>
  <c r="AO145" i="22" s="1"/>
  <c r="AO146" i="22" s="1"/>
  <c r="AO101" i="22"/>
  <c r="AO103" i="22" s="1"/>
  <c r="AO104" i="22" s="1"/>
  <c r="AP115" i="22"/>
  <c r="AP117" i="22" s="1"/>
  <c r="AP118" i="22" s="1"/>
  <c r="AO108" i="22"/>
  <c r="AO110" i="22" s="1"/>
  <c r="AO111" i="22" s="1"/>
  <c r="AO122" i="22"/>
  <c r="AO124" i="22" s="1"/>
  <c r="AO125" i="22" s="1"/>
  <c r="AO73" i="22"/>
  <c r="AO75" i="22" s="1"/>
  <c r="AO76" i="22" s="1"/>
  <c r="AP80" i="22"/>
  <c r="AP82" i="22" s="1"/>
  <c r="AP83" i="22" s="1"/>
  <c r="AO87" i="22"/>
  <c r="AO89" i="22" s="1"/>
  <c r="AO90" i="22" s="1"/>
  <c r="AO94" i="22"/>
  <c r="AO96" i="22" s="1"/>
  <c r="AO97" i="22" s="1"/>
  <c r="AO66" i="22"/>
  <c r="AO68" i="22" s="1"/>
  <c r="AO69" i="22" s="1"/>
  <c r="AO59" i="22"/>
  <c r="AO61" i="22" s="1"/>
  <c r="AO62" i="22" s="1"/>
  <c r="AO52" i="22"/>
  <c r="AO54" i="22" s="1"/>
  <c r="AO55" i="22" s="1"/>
  <c r="AO45" i="22"/>
  <c r="AO47" i="22" s="1"/>
  <c r="AO48" i="22" s="1"/>
  <c r="AO38" i="22"/>
  <c r="AO40" i="22" s="1"/>
  <c r="AO41" i="22" s="1"/>
  <c r="AP31" i="22"/>
  <c r="AP33" i="22" s="1"/>
  <c r="AP34" i="22" s="1"/>
  <c r="AO24" i="22"/>
  <c r="AO26" i="22" s="1"/>
  <c r="AO27" i="22" s="1"/>
  <c r="AH25" i="10"/>
  <c r="AI9" i="22"/>
  <c r="AI16" i="22" s="1"/>
  <c r="AG15" i="10"/>
  <c r="AG65" i="21"/>
  <c r="E16" i="10"/>
  <c r="D18" i="10"/>
  <c r="D20" i="10" s="1"/>
  <c r="AD30" i="10"/>
  <c r="AJ19" i="10"/>
  <c r="D58" i="21"/>
  <c r="D73" i="21"/>
  <c r="AG51" i="21"/>
  <c r="AG70" i="21"/>
  <c r="AI7" i="10"/>
  <c r="AH84" i="10"/>
  <c r="AH50" i="10"/>
  <c r="AH33" i="10"/>
  <c r="AH7" i="21"/>
  <c r="AH17" i="21" s="1"/>
  <c r="AH101" i="10"/>
  <c r="AH67" i="10"/>
  <c r="AM76" i="21"/>
  <c r="D46" i="10"/>
  <c r="D110" i="10"/>
  <c r="D59" i="21" s="1"/>
  <c r="Q30" i="9"/>
  <c r="J45" i="15"/>
  <c r="J35" i="15"/>
  <c r="Q16" i="9"/>
  <c r="Q28" i="9"/>
  <c r="J36" i="15"/>
  <c r="J46" i="15"/>
  <c r="D44" i="10"/>
  <c r="D42" i="10"/>
  <c r="N10" i="9"/>
  <c r="W27" i="9" s="1"/>
  <c r="W37" i="9" s="1"/>
  <c r="D108" i="10"/>
  <c r="D107" i="10"/>
  <c r="R80" i="10" l="1"/>
  <c r="S71" i="10" s="1"/>
  <c r="S72" i="10" s="1"/>
  <c r="R78" i="10"/>
  <c r="R81" i="10" s="1"/>
  <c r="R97" i="10"/>
  <c r="S88" i="10" s="1"/>
  <c r="R95" i="10"/>
  <c r="R98" i="10" s="1"/>
  <c r="F55" i="10"/>
  <c r="N55" i="21"/>
  <c r="N52" i="21"/>
  <c r="N71" i="21"/>
  <c r="P8" i="21"/>
  <c r="P10" i="21" s="1"/>
  <c r="O12" i="21"/>
  <c r="O14" i="21" s="1"/>
  <c r="Z20" i="22"/>
  <c r="Z12" i="22"/>
  <c r="Y11" i="21" s="1"/>
  <c r="AA17" i="22"/>
  <c r="AP136" i="22"/>
  <c r="AP138" i="22" s="1"/>
  <c r="AP139" i="22" s="1"/>
  <c r="AI219" i="22"/>
  <c r="AI177" i="22"/>
  <c r="AI212" i="22"/>
  <c r="AI205" i="22"/>
  <c r="AI149" i="22"/>
  <c r="AI142" i="22"/>
  <c r="AI135" i="22"/>
  <c r="AI191" i="22"/>
  <c r="AI184" i="22"/>
  <c r="AI198" i="22"/>
  <c r="AI163" i="22"/>
  <c r="AI72" i="22"/>
  <c r="AI44" i="22"/>
  <c r="AI23" i="22"/>
  <c r="AI114" i="22"/>
  <c r="AI86" i="22"/>
  <c r="AI65" i="22"/>
  <c r="AI58" i="22"/>
  <c r="AI51" i="22"/>
  <c r="AI170" i="22"/>
  <c r="AI121" i="22"/>
  <c r="AI107" i="22"/>
  <c r="AI100" i="22"/>
  <c r="AI93" i="22"/>
  <c r="AI37" i="22"/>
  <c r="AI30" i="22"/>
  <c r="AI156" i="22"/>
  <c r="AI128" i="22"/>
  <c r="AI79" i="22"/>
  <c r="AP164" i="22"/>
  <c r="AP166" i="22" s="1"/>
  <c r="AP167" i="22" s="1"/>
  <c r="AP213" i="22"/>
  <c r="AP215" i="22" s="1"/>
  <c r="AP216" i="22" s="1"/>
  <c r="AP220" i="22"/>
  <c r="AP222" i="22" s="1"/>
  <c r="AP223" i="22" s="1"/>
  <c r="AP185" i="22"/>
  <c r="AP187" i="22" s="1"/>
  <c r="AP188" i="22" s="1"/>
  <c r="AP192" i="22"/>
  <c r="AP194" i="22" s="1"/>
  <c r="AP195" i="22" s="1"/>
  <c r="AP206" i="22"/>
  <c r="AP208" i="22" s="1"/>
  <c r="AP209" i="22" s="1"/>
  <c r="AP199" i="22"/>
  <c r="AP201" i="22" s="1"/>
  <c r="AP202" i="22" s="1"/>
  <c r="AP171" i="22"/>
  <c r="AP173" i="22" s="1"/>
  <c r="AP174" i="22" s="1"/>
  <c r="AP178" i="22"/>
  <c r="AP180" i="22" s="1"/>
  <c r="AP181" i="22" s="1"/>
  <c r="AP157" i="22"/>
  <c r="AP159" i="22" s="1"/>
  <c r="AP160" i="22" s="1"/>
  <c r="AQ129" i="22"/>
  <c r="AQ131" i="22" s="1"/>
  <c r="AQ132" i="22" s="1"/>
  <c r="AP150" i="22"/>
  <c r="AP152" i="22" s="1"/>
  <c r="AP153" i="22" s="1"/>
  <c r="AP143" i="22"/>
  <c r="AP145" i="22" s="1"/>
  <c r="AP146" i="22" s="1"/>
  <c r="AP122" i="22"/>
  <c r="AP124" i="22" s="1"/>
  <c r="AP125" i="22" s="1"/>
  <c r="AQ115" i="22"/>
  <c r="AQ117" i="22" s="1"/>
  <c r="AQ118" i="22" s="1"/>
  <c r="AP108" i="22"/>
  <c r="AP110" i="22" s="1"/>
  <c r="AP111" i="22" s="1"/>
  <c r="AP101" i="22"/>
  <c r="AP103" i="22" s="1"/>
  <c r="AP104" i="22" s="1"/>
  <c r="AP73" i="22"/>
  <c r="AP75" i="22" s="1"/>
  <c r="AP76" i="22" s="1"/>
  <c r="AP94" i="22"/>
  <c r="AP96" i="22" s="1"/>
  <c r="AP97" i="22" s="1"/>
  <c r="AQ80" i="22"/>
  <c r="AQ82" i="22" s="1"/>
  <c r="AQ83" i="22" s="1"/>
  <c r="AP87" i="22"/>
  <c r="AP89" i="22" s="1"/>
  <c r="AP90" i="22" s="1"/>
  <c r="AP66" i="22"/>
  <c r="AP68" i="22" s="1"/>
  <c r="AP69" i="22" s="1"/>
  <c r="AP59" i="22"/>
  <c r="AP61" i="22" s="1"/>
  <c r="AP62" i="22" s="1"/>
  <c r="AP52" i="22"/>
  <c r="AP54" i="22" s="1"/>
  <c r="AP55" i="22" s="1"/>
  <c r="AP45" i="22"/>
  <c r="AP47" i="22" s="1"/>
  <c r="AP48" i="22" s="1"/>
  <c r="AP38" i="22"/>
  <c r="AP40" i="22" s="1"/>
  <c r="AP41" i="22" s="1"/>
  <c r="AQ31" i="22"/>
  <c r="AQ33" i="22" s="1"/>
  <c r="AQ34" i="22" s="1"/>
  <c r="AP24" i="22"/>
  <c r="AP26" i="22" s="1"/>
  <c r="AP27" i="22" s="1"/>
  <c r="AI25" i="10"/>
  <c r="AJ9" i="22"/>
  <c r="AJ16" i="22" s="1"/>
  <c r="E37" i="10"/>
  <c r="E103" i="10" s="1"/>
  <c r="Q12" i="10"/>
  <c r="R8" i="10" s="1"/>
  <c r="R11" i="10" s="1"/>
  <c r="AH15" i="10"/>
  <c r="AH65" i="21"/>
  <c r="D21" i="10"/>
  <c r="D22" i="10"/>
  <c r="F16" i="10"/>
  <c r="E18" i="10"/>
  <c r="AE28" i="10"/>
  <c r="AE29" i="10" s="1"/>
  <c r="D111" i="10"/>
  <c r="AK19" i="10"/>
  <c r="AH70" i="21"/>
  <c r="AH51" i="21"/>
  <c r="AJ7" i="10"/>
  <c r="AI101" i="10"/>
  <c r="AI67" i="10"/>
  <c r="AI33" i="10"/>
  <c r="AI50" i="10"/>
  <c r="AI7" i="21"/>
  <c r="AI17" i="21" s="1"/>
  <c r="AI84" i="10"/>
  <c r="AN76" i="21"/>
  <c r="D114" i="10"/>
  <c r="D47" i="10"/>
  <c r="D115" i="10" s="1"/>
  <c r="D113" i="10"/>
  <c r="F104" i="10"/>
  <c r="K12" i="9"/>
  <c r="I12" i="11"/>
  <c r="G38" i="15"/>
  <c r="S75" i="10" l="1"/>
  <c r="S76" i="10" s="1"/>
  <c r="S89" i="10"/>
  <c r="S92" i="10" s="1"/>
  <c r="S93" i="10" s="1"/>
  <c r="F58" i="10"/>
  <c r="Q29" i="9"/>
  <c r="Q8" i="21"/>
  <c r="Q10" i="21" s="1"/>
  <c r="P12" i="21"/>
  <c r="P14" i="21" s="1"/>
  <c r="O55" i="21"/>
  <c r="O71" i="21"/>
  <c r="O52" i="21"/>
  <c r="Z13" i="22"/>
  <c r="Z11" i="22"/>
  <c r="AA19" i="22"/>
  <c r="AA10" i="22"/>
  <c r="AQ164" i="22"/>
  <c r="AQ166" i="22" s="1"/>
  <c r="AQ167" i="22" s="1"/>
  <c r="AJ219" i="22"/>
  <c r="AJ212" i="22"/>
  <c r="AJ191" i="22"/>
  <c r="AJ184" i="22"/>
  <c r="AJ198" i="22"/>
  <c r="AJ177" i="22"/>
  <c r="AJ170" i="22"/>
  <c r="AJ135" i="22"/>
  <c r="AJ156" i="22"/>
  <c r="AJ114" i="22"/>
  <c r="AJ65" i="22"/>
  <c r="AJ37" i="22"/>
  <c r="AJ107" i="22"/>
  <c r="AJ121" i="22"/>
  <c r="AJ100" i="22"/>
  <c r="AJ93" i="22"/>
  <c r="AJ44" i="22"/>
  <c r="AJ30" i="22"/>
  <c r="AJ205" i="22"/>
  <c r="AJ142" i="22"/>
  <c r="AJ128" i="22"/>
  <c r="AJ163" i="22"/>
  <c r="AJ149" i="22"/>
  <c r="AJ79" i="22"/>
  <c r="AJ23" i="22"/>
  <c r="AJ86" i="22"/>
  <c r="AJ72" i="22"/>
  <c r="AJ58" i="22"/>
  <c r="AJ51" i="22"/>
  <c r="AQ136" i="22"/>
  <c r="AQ138" i="22" s="1"/>
  <c r="AQ139" i="22" s="1"/>
  <c r="AQ220" i="22"/>
  <c r="AQ222" i="22" s="1"/>
  <c r="AQ223" i="22" s="1"/>
  <c r="AQ213" i="22"/>
  <c r="AQ215" i="22" s="1"/>
  <c r="AQ216" i="22" s="1"/>
  <c r="AQ199" i="22"/>
  <c r="AQ201" i="22" s="1"/>
  <c r="AQ202" i="22" s="1"/>
  <c r="AQ192" i="22"/>
  <c r="AQ194" i="22" s="1"/>
  <c r="AQ195" i="22" s="1"/>
  <c r="AQ206" i="22"/>
  <c r="AQ208" i="22" s="1"/>
  <c r="AQ209" i="22" s="1"/>
  <c r="AQ185" i="22"/>
  <c r="AQ187" i="22" s="1"/>
  <c r="AQ188" i="22" s="1"/>
  <c r="AQ157" i="22"/>
  <c r="AQ159" i="22" s="1"/>
  <c r="AQ160" i="22" s="1"/>
  <c r="AQ171" i="22"/>
  <c r="AQ173" i="22" s="1"/>
  <c r="AQ174" i="22" s="1"/>
  <c r="AQ178" i="22"/>
  <c r="AQ180" i="22" s="1"/>
  <c r="AQ181" i="22" s="1"/>
  <c r="AQ143" i="22"/>
  <c r="AQ145" i="22" s="1"/>
  <c r="AQ146" i="22" s="1"/>
  <c r="AR129" i="22"/>
  <c r="AR131" i="22" s="1"/>
  <c r="AR132" i="22" s="1"/>
  <c r="AQ150" i="22"/>
  <c r="AQ152" i="22" s="1"/>
  <c r="AQ153" i="22" s="1"/>
  <c r="AQ101" i="22"/>
  <c r="AQ103" i="22" s="1"/>
  <c r="AQ104" i="22" s="1"/>
  <c r="AR115" i="22"/>
  <c r="AR117" i="22" s="1"/>
  <c r="AR118" i="22" s="1"/>
  <c r="AQ108" i="22"/>
  <c r="AQ110" i="22" s="1"/>
  <c r="AQ111" i="22" s="1"/>
  <c r="AQ122" i="22"/>
  <c r="AQ124" i="22" s="1"/>
  <c r="AQ125" i="22" s="1"/>
  <c r="AQ87" i="22"/>
  <c r="AQ89" i="22" s="1"/>
  <c r="AQ90" i="22" s="1"/>
  <c r="AR80" i="22"/>
  <c r="AR82" i="22" s="1"/>
  <c r="AR83" i="22" s="1"/>
  <c r="AQ73" i="22"/>
  <c r="AQ75" i="22" s="1"/>
  <c r="AQ76" i="22" s="1"/>
  <c r="AQ94" i="22"/>
  <c r="AQ96" i="22" s="1"/>
  <c r="AQ97" i="22" s="1"/>
  <c r="AQ66" i="22"/>
  <c r="AQ68" i="22" s="1"/>
  <c r="AQ69" i="22" s="1"/>
  <c r="AQ59" i="22"/>
  <c r="AQ61" i="22" s="1"/>
  <c r="AQ62" i="22" s="1"/>
  <c r="AQ52" i="22"/>
  <c r="AQ54" i="22" s="1"/>
  <c r="AQ55" i="22" s="1"/>
  <c r="AQ45" i="22"/>
  <c r="AQ47" i="22" s="1"/>
  <c r="AQ48" i="22" s="1"/>
  <c r="AQ38" i="22"/>
  <c r="AQ40" i="22" s="1"/>
  <c r="AQ41" i="22" s="1"/>
  <c r="AR31" i="22"/>
  <c r="AR33" i="22" s="1"/>
  <c r="AR34" i="22" s="1"/>
  <c r="AQ24" i="22"/>
  <c r="AQ26" i="22" s="1"/>
  <c r="AQ27" i="22" s="1"/>
  <c r="AJ25" i="10"/>
  <c r="AK9" i="22"/>
  <c r="AK16" i="22" s="1"/>
  <c r="E38" i="10"/>
  <c r="E106" i="10" s="1"/>
  <c r="E58" i="21" s="1"/>
  <c r="AO26" i="20"/>
  <c r="AR26" i="20" s="1"/>
  <c r="Y17" i="20"/>
  <c r="AB17" i="20" s="1"/>
  <c r="Y16" i="20"/>
  <c r="AB16" i="20" s="1"/>
  <c r="AO28" i="20"/>
  <c r="AR28" i="20" s="1"/>
  <c r="Y28" i="20"/>
  <c r="AB28" i="20" s="1"/>
  <c r="Y12" i="20"/>
  <c r="AB12" i="20" s="1"/>
  <c r="AO27" i="20"/>
  <c r="AR27" i="20" s="1"/>
  <c r="Y25" i="20"/>
  <c r="AB25" i="20" s="1"/>
  <c r="AO25" i="20"/>
  <c r="AR25" i="20" s="1"/>
  <c r="Y13" i="20"/>
  <c r="AB13" i="20" s="1"/>
  <c r="AO29" i="20"/>
  <c r="AR29" i="20" s="1"/>
  <c r="Y29" i="20"/>
  <c r="AB29" i="20" s="1"/>
  <c r="Y24" i="20"/>
  <c r="AB24" i="20" s="1"/>
  <c r="Y9" i="20"/>
  <c r="AB9" i="20" s="1"/>
  <c r="AO30" i="20"/>
  <c r="AR30" i="20" s="1"/>
  <c r="AO24" i="20"/>
  <c r="AR24" i="20" s="1"/>
  <c r="AO23" i="20"/>
  <c r="AR23" i="20" s="1"/>
  <c r="AO31" i="20"/>
  <c r="AR31" i="20" s="1"/>
  <c r="Y26" i="20"/>
  <c r="AB26" i="20" s="1"/>
  <c r="Y27" i="20"/>
  <c r="AB27" i="20" s="1"/>
  <c r="Y31" i="20"/>
  <c r="AB31" i="20" s="1"/>
  <c r="I31" i="20"/>
  <c r="L31" i="20" s="1"/>
  <c r="Y10" i="20"/>
  <c r="AB10" i="20" s="1"/>
  <c r="Y14" i="20"/>
  <c r="AB14" i="20" s="1"/>
  <c r="I23" i="20"/>
  <c r="L23" i="20" s="1"/>
  <c r="I29" i="20"/>
  <c r="L29" i="20" s="1"/>
  <c r="I26" i="20"/>
  <c r="L26" i="20" s="1"/>
  <c r="I24" i="20"/>
  <c r="L24" i="20" s="1"/>
  <c r="Y23" i="20"/>
  <c r="AB23" i="20" s="1"/>
  <c r="I27" i="20"/>
  <c r="L27" i="20" s="1"/>
  <c r="I30" i="20"/>
  <c r="L30" i="20" s="1"/>
  <c r="I25" i="20"/>
  <c r="L25" i="20" s="1"/>
  <c r="Y15" i="20"/>
  <c r="AB15" i="20" s="1"/>
  <c r="Y11" i="20"/>
  <c r="AB11" i="20" s="1"/>
  <c r="Y30" i="20"/>
  <c r="AB30" i="20" s="1"/>
  <c r="I28" i="20"/>
  <c r="L28" i="20" s="1"/>
  <c r="E102" i="10"/>
  <c r="E9" i="10" s="1"/>
  <c r="I16" i="20"/>
  <c r="L16" i="20" s="1"/>
  <c r="I11" i="20"/>
  <c r="L11" i="20" s="1"/>
  <c r="I15" i="20"/>
  <c r="L15" i="20" s="1"/>
  <c r="I10" i="20"/>
  <c r="L10" i="20" s="1"/>
  <c r="I14" i="20"/>
  <c r="L14" i="20" s="1"/>
  <c r="I9" i="20"/>
  <c r="I17" i="20"/>
  <c r="L17" i="20" s="1"/>
  <c r="I12" i="20"/>
  <c r="L12" i="20" s="1"/>
  <c r="D53" i="21"/>
  <c r="I13" i="20"/>
  <c r="L13" i="20" s="1"/>
  <c r="AI15" i="10"/>
  <c r="AI65" i="21"/>
  <c r="E20" i="10"/>
  <c r="E21" i="10" s="1"/>
  <c r="E74" i="21" s="1"/>
  <c r="G16" i="10"/>
  <c r="F18" i="10"/>
  <c r="D74" i="21"/>
  <c r="Q31" i="9"/>
  <c r="AE30" i="10"/>
  <c r="AL19" i="10"/>
  <c r="AK7" i="10"/>
  <c r="AJ7" i="21"/>
  <c r="AJ17" i="21" s="1"/>
  <c r="AJ101" i="10"/>
  <c r="AJ67" i="10"/>
  <c r="AJ84" i="10"/>
  <c r="AJ50" i="10"/>
  <c r="AJ33" i="10"/>
  <c r="AI51" i="21"/>
  <c r="AI70" i="21"/>
  <c r="AO76" i="21"/>
  <c r="Q20" i="9"/>
  <c r="N11" i="11" s="1"/>
  <c r="D57" i="21" l="1"/>
  <c r="D72" i="21" s="1"/>
  <c r="D75" i="21" s="1"/>
  <c r="D77" i="21" s="1"/>
  <c r="D61" i="21" s="1"/>
  <c r="S78" i="10"/>
  <c r="S81" i="10" s="1"/>
  <c r="S80" i="10"/>
  <c r="T71" i="10" s="1"/>
  <c r="T72" i="10" s="1"/>
  <c r="S97" i="10"/>
  <c r="T88" i="10" s="1"/>
  <c r="T89" i="10" s="1"/>
  <c r="F59" i="10"/>
  <c r="F63" i="10"/>
  <c r="S95" i="10"/>
  <c r="S98" i="10" s="1"/>
  <c r="F61" i="10"/>
  <c r="F64" i="10" s="1"/>
  <c r="AS30" i="20"/>
  <c r="AC23" i="20"/>
  <c r="M26" i="20"/>
  <c r="AS28" i="20"/>
  <c r="AC16" i="20"/>
  <c r="M15" i="20"/>
  <c r="AC11" i="20"/>
  <c r="AS25" i="20"/>
  <c r="AC13" i="20"/>
  <c r="M16" i="20"/>
  <c r="AC24" i="20"/>
  <c r="AC31" i="20"/>
  <c r="AC10" i="20"/>
  <c r="M13" i="20"/>
  <c r="AC29" i="20"/>
  <c r="M28" i="20"/>
  <c r="AS31" i="20"/>
  <c r="M10" i="20"/>
  <c r="AC26" i="20"/>
  <c r="M29" i="20"/>
  <c r="AS27" i="20"/>
  <c r="M27" i="20"/>
  <c r="AC15" i="20"/>
  <c r="AC27" i="20"/>
  <c r="M30" i="20"/>
  <c r="M9" i="20"/>
  <c r="AC25" i="20"/>
  <c r="M24" i="20"/>
  <c r="AC28" i="20"/>
  <c r="AS29" i="20"/>
  <c r="AC17" i="20"/>
  <c r="M25" i="20"/>
  <c r="AS23" i="20"/>
  <c r="M14" i="20"/>
  <c r="AS26" i="20"/>
  <c r="AC14" i="20"/>
  <c r="M17" i="20"/>
  <c r="AS24" i="20"/>
  <c r="AC12" i="20"/>
  <c r="M11" i="20"/>
  <c r="M23" i="20"/>
  <c r="AC30" i="20"/>
  <c r="AC9" i="20"/>
  <c r="M12" i="20"/>
  <c r="M31" i="20"/>
  <c r="E41" i="10"/>
  <c r="E42" i="10" s="1"/>
  <c r="E73" i="21"/>
  <c r="P71" i="21"/>
  <c r="P52" i="21"/>
  <c r="P55" i="21"/>
  <c r="R8" i="21"/>
  <c r="R10" i="21" s="1"/>
  <c r="Q12" i="21"/>
  <c r="Q14" i="21" s="1"/>
  <c r="AA20" i="22"/>
  <c r="AA12" i="22"/>
  <c r="Z11" i="21" s="1"/>
  <c r="AB17" i="22"/>
  <c r="AR136" i="22"/>
  <c r="AR138" i="22" s="1"/>
  <c r="AR139" i="22" s="1"/>
  <c r="AK205" i="22"/>
  <c r="AK198" i="22"/>
  <c r="AK191" i="22"/>
  <c r="AK177" i="22"/>
  <c r="AK170" i="22"/>
  <c r="AK128" i="22"/>
  <c r="AK219" i="22"/>
  <c r="AK156" i="22"/>
  <c r="AK163" i="22"/>
  <c r="AK149" i="22"/>
  <c r="AK212" i="22"/>
  <c r="AK184" i="22"/>
  <c r="AK107" i="22"/>
  <c r="AK100" i="22"/>
  <c r="AK58" i="22"/>
  <c r="AK30" i="22"/>
  <c r="AK121" i="22"/>
  <c r="AK142" i="22"/>
  <c r="AK37" i="22"/>
  <c r="AK114" i="22"/>
  <c r="AK79" i="22"/>
  <c r="AK23" i="22"/>
  <c r="AK135" i="22"/>
  <c r="AK86" i="22"/>
  <c r="AK72" i="22"/>
  <c r="AK51" i="22"/>
  <c r="AK93" i="22"/>
  <c r="AK44" i="22"/>
  <c r="AK65" i="22"/>
  <c r="AR164" i="22"/>
  <c r="AR166" i="22" s="1"/>
  <c r="AR167" i="22" s="1"/>
  <c r="AR220" i="22"/>
  <c r="AR222" i="22" s="1"/>
  <c r="AR223" i="22" s="1"/>
  <c r="AR213" i="22"/>
  <c r="AR215" i="22" s="1"/>
  <c r="AR216" i="22" s="1"/>
  <c r="AR192" i="22"/>
  <c r="AR194" i="22" s="1"/>
  <c r="AR195" i="22" s="1"/>
  <c r="AR206" i="22"/>
  <c r="AR208" i="22" s="1"/>
  <c r="AR209" i="22" s="1"/>
  <c r="AR199" i="22"/>
  <c r="AR201" i="22" s="1"/>
  <c r="AR202" i="22" s="1"/>
  <c r="AR185" i="22"/>
  <c r="AR187" i="22" s="1"/>
  <c r="AR188" i="22" s="1"/>
  <c r="AR171" i="22"/>
  <c r="AR173" i="22" s="1"/>
  <c r="AR174" i="22" s="1"/>
  <c r="AR178" i="22"/>
  <c r="AR180" i="22" s="1"/>
  <c r="AR181" i="22" s="1"/>
  <c r="AR157" i="22"/>
  <c r="AR159" i="22" s="1"/>
  <c r="AR160" i="22" s="1"/>
  <c r="AS129" i="22"/>
  <c r="AS131" i="22" s="1"/>
  <c r="AS132" i="22" s="1"/>
  <c r="AR150" i="22"/>
  <c r="AR152" i="22" s="1"/>
  <c r="AR153" i="22" s="1"/>
  <c r="AR143" i="22"/>
  <c r="AR145" i="22" s="1"/>
  <c r="AR146" i="22" s="1"/>
  <c r="AR122" i="22"/>
  <c r="AR124" i="22" s="1"/>
  <c r="AR125" i="22" s="1"/>
  <c r="AS115" i="22"/>
  <c r="AS117" i="22" s="1"/>
  <c r="AS118" i="22" s="1"/>
  <c r="AR108" i="22"/>
  <c r="AR110" i="22" s="1"/>
  <c r="AR111" i="22" s="1"/>
  <c r="AR101" i="22"/>
  <c r="AR103" i="22" s="1"/>
  <c r="AR104" i="22" s="1"/>
  <c r="AR94" i="22"/>
  <c r="AR96" i="22" s="1"/>
  <c r="AR97" i="22" s="1"/>
  <c r="AR87" i="22"/>
  <c r="AR89" i="22" s="1"/>
  <c r="AR90" i="22" s="1"/>
  <c r="AS80" i="22"/>
  <c r="AS82" i="22" s="1"/>
  <c r="AS83" i="22" s="1"/>
  <c r="AR73" i="22"/>
  <c r="AR75" i="22" s="1"/>
  <c r="AR76" i="22" s="1"/>
  <c r="AR66" i="22"/>
  <c r="AR68" i="22" s="1"/>
  <c r="AR69" i="22" s="1"/>
  <c r="AR59" i="22"/>
  <c r="AR61" i="22" s="1"/>
  <c r="AR62" i="22" s="1"/>
  <c r="AR52" i="22"/>
  <c r="AR54" i="22" s="1"/>
  <c r="AR55" i="22" s="1"/>
  <c r="AR45" i="22"/>
  <c r="AR47" i="22" s="1"/>
  <c r="AR48" i="22" s="1"/>
  <c r="AR38" i="22"/>
  <c r="AR40" i="22" s="1"/>
  <c r="AR41" i="22" s="1"/>
  <c r="AS31" i="22"/>
  <c r="AS33" i="22" s="1"/>
  <c r="AS34" i="22" s="1"/>
  <c r="AR24" i="22"/>
  <c r="AR26" i="22" s="1"/>
  <c r="AR27" i="22" s="1"/>
  <c r="N13" i="20"/>
  <c r="AT27" i="20"/>
  <c r="AD13" i="20"/>
  <c r="AD28" i="20"/>
  <c r="AD12" i="20"/>
  <c r="AD25" i="20"/>
  <c r="AT23" i="20"/>
  <c r="AT30" i="20"/>
  <c r="AT31" i="20"/>
  <c r="AD31" i="20"/>
  <c r="AT29" i="20"/>
  <c r="AD14" i="20"/>
  <c r="N25" i="20"/>
  <c r="N28" i="20"/>
  <c r="AT26" i="20"/>
  <c r="AD27" i="20"/>
  <c r="AD11" i="20"/>
  <c r="AT25" i="20"/>
  <c r="AD30" i="20"/>
  <c r="N12" i="20"/>
  <c r="N29" i="20"/>
  <c r="AD15" i="20"/>
  <c r="AT28" i="20"/>
  <c r="N14" i="20"/>
  <c r="AD26" i="20"/>
  <c r="AT24" i="20"/>
  <c r="AD23" i="20"/>
  <c r="N26" i="20"/>
  <c r="AD10" i="20"/>
  <c r="N27" i="20"/>
  <c r="AD24" i="20"/>
  <c r="AD29" i="20"/>
  <c r="AD16" i="20"/>
  <c r="AD9" i="20"/>
  <c r="N15" i="20"/>
  <c r="N11" i="20"/>
  <c r="N30" i="20"/>
  <c r="AD17" i="20"/>
  <c r="N24" i="20"/>
  <c r="N16" i="20"/>
  <c r="N31" i="20"/>
  <c r="N10" i="20"/>
  <c r="N23" i="20"/>
  <c r="N17" i="20"/>
  <c r="N9" i="20"/>
  <c r="AK25" i="10"/>
  <c r="AL9" i="22"/>
  <c r="AL16" i="22" s="1"/>
  <c r="L9" i="20"/>
  <c r="E53" i="21"/>
  <c r="E57" i="21" s="1"/>
  <c r="E72" i="21" s="1"/>
  <c r="Q32" i="9"/>
  <c r="Q34" i="9" s="1"/>
  <c r="Q24" i="9" s="1"/>
  <c r="N14" i="11" s="1"/>
  <c r="R12" i="10"/>
  <c r="S8" i="10" s="1"/>
  <c r="S11" i="10" s="1"/>
  <c r="AJ15" i="10"/>
  <c r="AJ65" i="21"/>
  <c r="H16" i="10"/>
  <c r="G18" i="10"/>
  <c r="E22" i="10"/>
  <c r="F20" i="10" s="1"/>
  <c r="F21" i="10" s="1"/>
  <c r="F74" i="21" s="1"/>
  <c r="AF28" i="10"/>
  <c r="AF29" i="10" s="1"/>
  <c r="AM19" i="10"/>
  <c r="AL7" i="10"/>
  <c r="AK7" i="21"/>
  <c r="AK17" i="21" s="1"/>
  <c r="AK84" i="10"/>
  <c r="AK50" i="10"/>
  <c r="AK33" i="10"/>
  <c r="AK101" i="10"/>
  <c r="AK67" i="10"/>
  <c r="AJ70" i="21"/>
  <c r="AJ51" i="21"/>
  <c r="AP76" i="21"/>
  <c r="Q23" i="9"/>
  <c r="E108" i="10"/>
  <c r="E107" i="10"/>
  <c r="O16" i="20" l="1"/>
  <c r="P16" i="20" s="1"/>
  <c r="E75" i="21"/>
  <c r="E77" i="21" s="1"/>
  <c r="E61" i="21" s="1"/>
  <c r="D60" i="21"/>
  <c r="D62" i="21" s="1"/>
  <c r="D66" i="21" s="1"/>
  <c r="D67" i="21" s="1"/>
  <c r="O15" i="20"/>
  <c r="P15" i="20" s="1"/>
  <c r="AE23" i="20"/>
  <c r="AF23" i="20" s="1"/>
  <c r="AE30" i="20"/>
  <c r="AF30" i="20" s="1"/>
  <c r="AU29" i="20"/>
  <c r="AV29" i="20" s="1"/>
  <c r="AU27" i="20"/>
  <c r="AV27" i="20" s="1"/>
  <c r="O29" i="20"/>
  <c r="P29" i="20" s="1"/>
  <c r="O25" i="20"/>
  <c r="P25" i="20" s="1"/>
  <c r="AE29" i="20"/>
  <c r="AF29" i="20" s="1"/>
  <c r="O26" i="20"/>
  <c r="P26" i="20" s="1"/>
  <c r="T75" i="10"/>
  <c r="T80" i="10" s="1"/>
  <c r="U71" i="10" s="1"/>
  <c r="O9" i="20"/>
  <c r="P9" i="20" s="1"/>
  <c r="O13" i="20"/>
  <c r="P13" i="20" s="1"/>
  <c r="O14" i="20"/>
  <c r="P14" i="20" s="1"/>
  <c r="AE26" i="20"/>
  <c r="AF26" i="20" s="1"/>
  <c r="AE11" i="20"/>
  <c r="AF11" i="20" s="1"/>
  <c r="O10" i="20"/>
  <c r="P10" i="20" s="1"/>
  <c r="O27" i="20"/>
  <c r="P27" i="20" s="1"/>
  <c r="AU24" i="20"/>
  <c r="AV24" i="20" s="1"/>
  <c r="O30" i="20"/>
  <c r="P30" i="20" s="1"/>
  <c r="AE10" i="20"/>
  <c r="AF10" i="20" s="1"/>
  <c r="AU31" i="20"/>
  <c r="AV31" i="20" s="1"/>
  <c r="O31" i="20"/>
  <c r="P31" i="20" s="1"/>
  <c r="O17" i="20"/>
  <c r="P17" i="20" s="1"/>
  <c r="AU30" i="20"/>
  <c r="AV30" i="20" s="1"/>
  <c r="AE28" i="20"/>
  <c r="AF28" i="20" s="1"/>
  <c r="AE16" i="20"/>
  <c r="AF16" i="20" s="1"/>
  <c r="T92" i="10"/>
  <c r="T97" i="10" s="1"/>
  <c r="U88" i="10" s="1"/>
  <c r="U89" i="10" s="1"/>
  <c r="E46" i="10"/>
  <c r="E114" i="10" s="1"/>
  <c r="E110" i="10"/>
  <c r="E59" i="21" s="1"/>
  <c r="E60" i="21" s="1"/>
  <c r="E44" i="10"/>
  <c r="E113" i="10" s="1"/>
  <c r="O23" i="20"/>
  <c r="P23" i="20" s="1"/>
  <c r="AU23" i="20"/>
  <c r="AV23" i="20" s="1"/>
  <c r="AE13" i="20"/>
  <c r="AF13" i="20" s="1"/>
  <c r="O12" i="20"/>
  <c r="P12" i="20" s="1"/>
  <c r="O11" i="20"/>
  <c r="P11" i="20" s="1"/>
  <c r="AE12" i="20"/>
  <c r="AF12" i="20" s="1"/>
  <c r="AE14" i="20"/>
  <c r="AF14" i="20" s="1"/>
  <c r="AU26" i="20"/>
  <c r="AV26" i="20" s="1"/>
  <c r="AE27" i="20"/>
  <c r="AF27" i="20" s="1"/>
  <c r="O24" i="20"/>
  <c r="P24" i="20" s="1"/>
  <c r="AE24" i="20"/>
  <c r="AF24" i="20" s="1"/>
  <c r="AU28" i="20"/>
  <c r="AV28" i="20" s="1"/>
  <c r="AE17" i="20"/>
  <c r="AF17" i="20" s="1"/>
  <c r="AE9" i="20"/>
  <c r="AF9" i="20" s="1"/>
  <c r="AE15" i="20"/>
  <c r="AF15" i="20" s="1"/>
  <c r="AU25" i="20"/>
  <c r="AV25" i="20" s="1"/>
  <c r="O28" i="20"/>
  <c r="P28" i="20" s="1"/>
  <c r="AE31" i="20"/>
  <c r="AF31" i="20" s="1"/>
  <c r="AE25" i="20"/>
  <c r="AF25" i="20" s="1"/>
  <c r="S8" i="21"/>
  <c r="S10" i="21" s="1"/>
  <c r="R12" i="21"/>
  <c r="R14" i="21" s="1"/>
  <c r="Q52" i="21"/>
  <c r="Q71" i="21"/>
  <c r="Q55" i="21"/>
  <c r="AA13" i="22"/>
  <c r="AA11" i="22"/>
  <c r="AB19" i="22"/>
  <c r="AB10" i="22"/>
  <c r="AL184" i="22"/>
  <c r="AL191" i="22"/>
  <c r="AL198" i="22"/>
  <c r="AL163" i="22"/>
  <c r="AL156" i="22"/>
  <c r="AL121" i="22"/>
  <c r="AL219" i="22"/>
  <c r="AL212" i="22"/>
  <c r="AL205" i="22"/>
  <c r="AL177" i="22"/>
  <c r="AL149" i="22"/>
  <c r="AL142" i="22"/>
  <c r="AL128" i="22"/>
  <c r="AL170" i="22"/>
  <c r="AL93" i="22"/>
  <c r="AL86" i="22"/>
  <c r="AL79" i="22"/>
  <c r="AL51" i="22"/>
  <c r="AL114" i="22"/>
  <c r="AL107" i="22"/>
  <c r="AL135" i="22"/>
  <c r="AL72" i="22"/>
  <c r="AL65" i="22"/>
  <c r="AL58" i="22"/>
  <c r="AL44" i="22"/>
  <c r="AL37" i="22"/>
  <c r="AL30" i="22"/>
  <c r="AL23" i="22"/>
  <c r="AL100" i="22"/>
  <c r="AS136" i="22"/>
  <c r="AS138" i="22" s="1"/>
  <c r="AS139" i="22" s="1"/>
  <c r="AS164" i="22"/>
  <c r="AS166" i="22" s="1"/>
  <c r="AS167" i="22" s="1"/>
  <c r="AS220" i="22"/>
  <c r="AS222" i="22" s="1"/>
  <c r="AS223" i="22" s="1"/>
  <c r="AS213" i="22"/>
  <c r="AS215" i="22" s="1"/>
  <c r="AS216" i="22" s="1"/>
  <c r="AS185" i="22"/>
  <c r="AS187" i="22" s="1"/>
  <c r="AS188" i="22" s="1"/>
  <c r="AS199" i="22"/>
  <c r="AS201" i="22" s="1"/>
  <c r="AS202" i="22" s="1"/>
  <c r="AS192" i="22"/>
  <c r="AS194" i="22" s="1"/>
  <c r="AS195" i="22" s="1"/>
  <c r="AS206" i="22"/>
  <c r="AS208" i="22" s="1"/>
  <c r="AS209" i="22" s="1"/>
  <c r="AS171" i="22"/>
  <c r="AS173" i="22" s="1"/>
  <c r="AS174" i="22" s="1"/>
  <c r="AS157" i="22"/>
  <c r="AS159" i="22" s="1"/>
  <c r="AS160" i="22" s="1"/>
  <c r="AS178" i="22"/>
  <c r="AS180" i="22" s="1"/>
  <c r="AS181" i="22" s="1"/>
  <c r="AT129" i="22"/>
  <c r="AT131" i="22" s="1"/>
  <c r="AT132" i="22" s="1"/>
  <c r="AS143" i="22"/>
  <c r="AS145" i="22" s="1"/>
  <c r="AS146" i="22" s="1"/>
  <c r="AS150" i="22"/>
  <c r="AS152" i="22" s="1"/>
  <c r="AS153" i="22" s="1"/>
  <c r="AS101" i="22"/>
  <c r="AS103" i="22" s="1"/>
  <c r="AS104" i="22" s="1"/>
  <c r="AT115" i="22"/>
  <c r="AT117" i="22" s="1"/>
  <c r="AT118" i="22" s="1"/>
  <c r="AS108" i="22"/>
  <c r="AS110" i="22" s="1"/>
  <c r="AS111" i="22" s="1"/>
  <c r="AS122" i="22"/>
  <c r="AS124" i="22" s="1"/>
  <c r="AS125" i="22" s="1"/>
  <c r="AS73" i="22"/>
  <c r="AS75" i="22" s="1"/>
  <c r="AS76" i="22" s="1"/>
  <c r="AS87" i="22"/>
  <c r="AS89" i="22" s="1"/>
  <c r="AS90" i="22" s="1"/>
  <c r="AT80" i="22"/>
  <c r="AT82" i="22" s="1"/>
  <c r="AT83" i="22" s="1"/>
  <c r="AS94" i="22"/>
  <c r="AS96" i="22" s="1"/>
  <c r="AS97" i="22" s="1"/>
  <c r="AS66" i="22"/>
  <c r="AS68" i="22" s="1"/>
  <c r="AS69" i="22" s="1"/>
  <c r="AS59" i="22"/>
  <c r="AS61" i="22" s="1"/>
  <c r="AS62" i="22" s="1"/>
  <c r="AS52" i="22"/>
  <c r="AS54" i="22" s="1"/>
  <c r="AS55" i="22" s="1"/>
  <c r="AS45" i="22"/>
  <c r="AS47" i="22" s="1"/>
  <c r="AS48" i="22" s="1"/>
  <c r="AS38" i="22"/>
  <c r="AS40" i="22" s="1"/>
  <c r="AS41" i="22" s="1"/>
  <c r="AT31" i="22"/>
  <c r="AT33" i="22" s="1"/>
  <c r="AT34" i="22" s="1"/>
  <c r="AS24" i="22"/>
  <c r="AS26" i="22" s="1"/>
  <c r="AS27" i="22" s="1"/>
  <c r="AL25" i="10"/>
  <c r="AM9" i="22"/>
  <c r="AM16" i="22" s="1"/>
  <c r="F53" i="21"/>
  <c r="F57" i="21" s="1"/>
  <c r="F72" i="21" s="1"/>
  <c r="AK15" i="10"/>
  <c r="AK65" i="21"/>
  <c r="F22" i="10"/>
  <c r="G20" i="10" s="1"/>
  <c r="G21" i="10" s="1"/>
  <c r="G74" i="21" s="1"/>
  <c r="I16" i="10"/>
  <c r="H18" i="10"/>
  <c r="AF30" i="10"/>
  <c r="AN19" i="10"/>
  <c r="AK70" i="21"/>
  <c r="AK51" i="21"/>
  <c r="AM7" i="10"/>
  <c r="AL84" i="10"/>
  <c r="AL50" i="10"/>
  <c r="AL33" i="10"/>
  <c r="AL7" i="21"/>
  <c r="AL17" i="21" s="1"/>
  <c r="AL101" i="10"/>
  <c r="AL67" i="10"/>
  <c r="AQ76" i="21"/>
  <c r="Q25" i="9"/>
  <c r="G54" i="10"/>
  <c r="T76" i="10" l="1"/>
  <c r="T78" i="10"/>
  <c r="T81" i="10" s="1"/>
  <c r="F37" i="10"/>
  <c r="F102" i="10" s="1"/>
  <c r="F9" i="10" s="1"/>
  <c r="E47" i="10"/>
  <c r="E115" i="10" s="1"/>
  <c r="T95" i="10"/>
  <c r="T98" i="10" s="1"/>
  <c r="T93" i="10"/>
  <c r="U72" i="10"/>
  <c r="G55" i="10"/>
  <c r="E111" i="10"/>
  <c r="R52" i="21"/>
  <c r="R55" i="21"/>
  <c r="R71" i="21"/>
  <c r="T8" i="21"/>
  <c r="T10" i="21" s="1"/>
  <c r="S12" i="21"/>
  <c r="AB20" i="22"/>
  <c r="AB12" i="22"/>
  <c r="AA11" i="21" s="1"/>
  <c r="AC17" i="22"/>
  <c r="AT164" i="22"/>
  <c r="AT166" i="22" s="1"/>
  <c r="AT167" i="22" s="1"/>
  <c r="AT136" i="22"/>
  <c r="AT138" i="22" s="1"/>
  <c r="AT139" i="22" s="1"/>
  <c r="AM219" i="22"/>
  <c r="AM177" i="22"/>
  <c r="AM198" i="22"/>
  <c r="AM212" i="22"/>
  <c r="AM205" i="22"/>
  <c r="AM149" i="22"/>
  <c r="AM142" i="22"/>
  <c r="AM135" i="22"/>
  <c r="AM170" i="22"/>
  <c r="AM163" i="22"/>
  <c r="AM184" i="22"/>
  <c r="AM191" i="22"/>
  <c r="AM121" i="22"/>
  <c r="AM72" i="22"/>
  <c r="AM44" i="22"/>
  <c r="AM23" i="22"/>
  <c r="AM156" i="22"/>
  <c r="AM128" i="22"/>
  <c r="AM114" i="22"/>
  <c r="AM79" i="22"/>
  <c r="AM86" i="22"/>
  <c r="AM65" i="22"/>
  <c r="AM58" i="22"/>
  <c r="AM51" i="22"/>
  <c r="AM100" i="22"/>
  <c r="AM93" i="22"/>
  <c r="AM37" i="22"/>
  <c r="AM30" i="22"/>
  <c r="AM107" i="22"/>
  <c r="AT220" i="22"/>
  <c r="AT222" i="22" s="1"/>
  <c r="AT223" i="22" s="1"/>
  <c r="AT213" i="22"/>
  <c r="AT215" i="22" s="1"/>
  <c r="AT216" i="22" s="1"/>
  <c r="AT192" i="22"/>
  <c r="AT194" i="22" s="1"/>
  <c r="AT195" i="22" s="1"/>
  <c r="AT185" i="22"/>
  <c r="AT187" i="22" s="1"/>
  <c r="AT188" i="22" s="1"/>
  <c r="AT206" i="22"/>
  <c r="AT208" i="22" s="1"/>
  <c r="AT209" i="22" s="1"/>
  <c r="AT199" i="22"/>
  <c r="AT201" i="22" s="1"/>
  <c r="AT202" i="22" s="1"/>
  <c r="AT157" i="22"/>
  <c r="AT159" i="22" s="1"/>
  <c r="AT160" i="22" s="1"/>
  <c r="AT178" i="22"/>
  <c r="AT180" i="22" s="1"/>
  <c r="AT181" i="22" s="1"/>
  <c r="AT171" i="22"/>
  <c r="AT173" i="22" s="1"/>
  <c r="AT174" i="22" s="1"/>
  <c r="AT150" i="22"/>
  <c r="AT152" i="22" s="1"/>
  <c r="AT153" i="22" s="1"/>
  <c r="AT143" i="22"/>
  <c r="AT145" i="22" s="1"/>
  <c r="AT146" i="22" s="1"/>
  <c r="AU129" i="22"/>
  <c r="AU131" i="22" s="1"/>
  <c r="AU132" i="22" s="1"/>
  <c r="AT122" i="22"/>
  <c r="AT124" i="22" s="1"/>
  <c r="AT125" i="22" s="1"/>
  <c r="AU115" i="22"/>
  <c r="AU117" i="22" s="1"/>
  <c r="AU118" i="22" s="1"/>
  <c r="AT108" i="22"/>
  <c r="AT110" i="22" s="1"/>
  <c r="AT111" i="22" s="1"/>
  <c r="AT101" i="22"/>
  <c r="AT103" i="22" s="1"/>
  <c r="AT104" i="22" s="1"/>
  <c r="AT94" i="22"/>
  <c r="AT96" i="22" s="1"/>
  <c r="AT97" i="22" s="1"/>
  <c r="AT87" i="22"/>
  <c r="AT89" i="22" s="1"/>
  <c r="AT90" i="22" s="1"/>
  <c r="AU80" i="22"/>
  <c r="AU82" i="22" s="1"/>
  <c r="AU83" i="22" s="1"/>
  <c r="AT73" i="22"/>
  <c r="AT75" i="22" s="1"/>
  <c r="AT76" i="22" s="1"/>
  <c r="AT66" i="22"/>
  <c r="AT68" i="22" s="1"/>
  <c r="AT69" i="22" s="1"/>
  <c r="AT59" i="22"/>
  <c r="AT61" i="22" s="1"/>
  <c r="AT62" i="22" s="1"/>
  <c r="AT52" i="22"/>
  <c r="AT54" i="22" s="1"/>
  <c r="AT55" i="22" s="1"/>
  <c r="AT45" i="22"/>
  <c r="AT47" i="22" s="1"/>
  <c r="AT48" i="22" s="1"/>
  <c r="AT38" i="22"/>
  <c r="AT40" i="22" s="1"/>
  <c r="AT41" i="22" s="1"/>
  <c r="AU31" i="22"/>
  <c r="AU33" i="22" s="1"/>
  <c r="AU34" i="22" s="1"/>
  <c r="AT24" i="22"/>
  <c r="AT26" i="22" s="1"/>
  <c r="AT27" i="22" s="1"/>
  <c r="AM25" i="10"/>
  <c r="AN9" i="22"/>
  <c r="AN16" i="22" s="1"/>
  <c r="G53" i="21"/>
  <c r="G57" i="21" s="1"/>
  <c r="G72" i="21" s="1"/>
  <c r="Q9" i="9"/>
  <c r="Q10" i="9" s="1"/>
  <c r="Q38" i="9" s="1"/>
  <c r="S12" i="10"/>
  <c r="T8" i="10" s="1"/>
  <c r="T11" i="10" s="1"/>
  <c r="AL15" i="10"/>
  <c r="AL65" i="21"/>
  <c r="E62" i="21"/>
  <c r="J16" i="10"/>
  <c r="I18" i="10"/>
  <c r="G22" i="10"/>
  <c r="AG28" i="10"/>
  <c r="AG29" i="10" s="1"/>
  <c r="AO19" i="10"/>
  <c r="AP19" i="10" s="1"/>
  <c r="AL51" i="21"/>
  <c r="AL70" i="21"/>
  <c r="AN7" i="10"/>
  <c r="AM101" i="10"/>
  <c r="AM67" i="10"/>
  <c r="AM33" i="10"/>
  <c r="AM7" i="21"/>
  <c r="AM17" i="21" s="1"/>
  <c r="AM84" i="10"/>
  <c r="AM50" i="10"/>
  <c r="AR76" i="21"/>
  <c r="T33" i="9" s="1"/>
  <c r="G104" i="10"/>
  <c r="F38" i="10" l="1"/>
  <c r="F106" i="10" s="1"/>
  <c r="F58" i="21" s="1"/>
  <c r="F103" i="10"/>
  <c r="U75" i="10"/>
  <c r="S14" i="21"/>
  <c r="S52" i="21" s="1"/>
  <c r="U92" i="10"/>
  <c r="U93" i="10" s="1"/>
  <c r="G58" i="10"/>
  <c r="U8" i="21"/>
  <c r="U10" i="21" s="1"/>
  <c r="T12" i="21"/>
  <c r="T14" i="21" s="1"/>
  <c r="H53" i="21"/>
  <c r="H57" i="21" s="1"/>
  <c r="H72" i="21" s="1"/>
  <c r="AB13" i="22"/>
  <c r="AB11" i="22"/>
  <c r="AC19" i="22"/>
  <c r="AC10" i="22"/>
  <c r="AU136" i="22"/>
  <c r="AU138" i="22" s="1"/>
  <c r="AU139" i="22" s="1"/>
  <c r="AN219" i="22"/>
  <c r="AN212" i="22"/>
  <c r="AN205" i="22"/>
  <c r="AN191" i="22"/>
  <c r="AN184" i="22"/>
  <c r="AN170" i="22"/>
  <c r="AN198" i="22"/>
  <c r="AN177" i="22"/>
  <c r="AN156" i="22"/>
  <c r="AN128" i="22"/>
  <c r="AN114" i="22"/>
  <c r="AN65" i="22"/>
  <c r="AN37" i="22"/>
  <c r="AN163" i="22"/>
  <c r="AN142" i="22"/>
  <c r="AN135" i="22"/>
  <c r="AN107" i="22"/>
  <c r="AN86" i="22"/>
  <c r="AN72" i="22"/>
  <c r="AN58" i="22"/>
  <c r="AN51" i="22"/>
  <c r="AN149" i="22"/>
  <c r="AN100" i="22"/>
  <c r="AN93" i="22"/>
  <c r="AN44" i="22"/>
  <c r="AN30" i="22"/>
  <c r="AN121" i="22"/>
  <c r="AN23" i="22"/>
  <c r="AN79" i="22"/>
  <c r="AU164" i="22"/>
  <c r="AU166" i="22" s="1"/>
  <c r="AU167" i="22" s="1"/>
  <c r="AU220" i="22"/>
  <c r="AU222" i="22" s="1"/>
  <c r="AU223" i="22" s="1"/>
  <c r="AU213" i="22"/>
  <c r="AU215" i="22" s="1"/>
  <c r="AU216" i="22" s="1"/>
  <c r="AU185" i="22"/>
  <c r="AU187" i="22" s="1"/>
  <c r="AU188" i="22" s="1"/>
  <c r="AU206" i="22"/>
  <c r="AU208" i="22" s="1"/>
  <c r="AU209" i="22" s="1"/>
  <c r="AU192" i="22"/>
  <c r="AU194" i="22" s="1"/>
  <c r="AU195" i="22" s="1"/>
  <c r="AU199" i="22"/>
  <c r="AU201" i="22" s="1"/>
  <c r="AU202" i="22" s="1"/>
  <c r="AU171" i="22"/>
  <c r="AU173" i="22" s="1"/>
  <c r="AU174" i="22" s="1"/>
  <c r="AU157" i="22"/>
  <c r="AU159" i="22" s="1"/>
  <c r="AU160" i="22" s="1"/>
  <c r="AU178" i="22"/>
  <c r="AU180" i="22" s="1"/>
  <c r="AU181" i="22" s="1"/>
  <c r="AV129" i="22"/>
  <c r="AV131" i="22" s="1"/>
  <c r="AV132" i="22" s="1"/>
  <c r="AU150" i="22"/>
  <c r="AU152" i="22" s="1"/>
  <c r="AU153" i="22" s="1"/>
  <c r="AU143" i="22"/>
  <c r="AU145" i="22" s="1"/>
  <c r="AU146" i="22" s="1"/>
  <c r="AU101" i="22"/>
  <c r="AU103" i="22" s="1"/>
  <c r="AU104" i="22" s="1"/>
  <c r="AV115" i="22"/>
  <c r="AV117" i="22" s="1"/>
  <c r="AV118" i="22" s="1"/>
  <c r="AU122" i="22"/>
  <c r="AU124" i="22" s="1"/>
  <c r="AU125" i="22" s="1"/>
  <c r="AU108" i="22"/>
  <c r="AU110" i="22" s="1"/>
  <c r="AU111" i="22" s="1"/>
  <c r="AU87" i="22"/>
  <c r="AU89" i="22" s="1"/>
  <c r="AU90" i="22" s="1"/>
  <c r="AV80" i="22"/>
  <c r="AV82" i="22" s="1"/>
  <c r="AV83" i="22" s="1"/>
  <c r="AU94" i="22"/>
  <c r="AU96" i="22" s="1"/>
  <c r="AU97" i="22" s="1"/>
  <c r="AU73" i="22"/>
  <c r="AU75" i="22" s="1"/>
  <c r="AU76" i="22" s="1"/>
  <c r="AU66" i="22"/>
  <c r="AU68" i="22" s="1"/>
  <c r="AU69" i="22" s="1"/>
  <c r="AU59" i="22"/>
  <c r="AU61" i="22" s="1"/>
  <c r="AU62" i="22" s="1"/>
  <c r="AU52" i="22"/>
  <c r="AU54" i="22" s="1"/>
  <c r="AU55" i="22" s="1"/>
  <c r="AU45" i="22"/>
  <c r="AU47" i="22" s="1"/>
  <c r="AU48" i="22" s="1"/>
  <c r="AU38" i="22"/>
  <c r="AU40" i="22" s="1"/>
  <c r="AU41" i="22" s="1"/>
  <c r="AV31" i="22"/>
  <c r="AV33" i="22" s="1"/>
  <c r="AV34" i="22" s="1"/>
  <c r="AU24" i="22"/>
  <c r="AU26" i="22" s="1"/>
  <c r="AU27" i="22" s="1"/>
  <c r="AN25" i="10"/>
  <c r="AO9" i="22"/>
  <c r="AO16" i="22" s="1"/>
  <c r="E66" i="21"/>
  <c r="E67" i="21" s="1"/>
  <c r="AM15" i="10"/>
  <c r="AM65" i="21"/>
  <c r="K16" i="10"/>
  <c r="J18" i="10"/>
  <c r="H20" i="10"/>
  <c r="H21" i="10" s="1"/>
  <c r="H74" i="21" s="1"/>
  <c r="AG30" i="10"/>
  <c r="AM70" i="21"/>
  <c r="AM51" i="21"/>
  <c r="AO7" i="10"/>
  <c r="AN7" i="21"/>
  <c r="AN17" i="21" s="1"/>
  <c r="AN101" i="10"/>
  <c r="AN67" i="10"/>
  <c r="AN84" i="10"/>
  <c r="AN50" i="10"/>
  <c r="AN33" i="10"/>
  <c r="AS76" i="21"/>
  <c r="F73" i="21" l="1"/>
  <c r="F75" i="21" s="1"/>
  <c r="F77" i="21" s="1"/>
  <c r="F61" i="21" s="1"/>
  <c r="F41" i="10"/>
  <c r="F44" i="10" s="1"/>
  <c r="F113" i="10" s="1"/>
  <c r="U78" i="10"/>
  <c r="U81" i="10" s="1"/>
  <c r="U76" i="10"/>
  <c r="U80" i="10"/>
  <c r="V71" i="10" s="1"/>
  <c r="V72" i="10" s="1"/>
  <c r="S55" i="21"/>
  <c r="S71" i="21"/>
  <c r="U95" i="10"/>
  <c r="U98" i="10" s="1"/>
  <c r="U97" i="10"/>
  <c r="V88" i="10" s="1"/>
  <c r="V89" i="10" s="1"/>
  <c r="G59" i="10"/>
  <c r="G63" i="10"/>
  <c r="G61" i="10"/>
  <c r="G64" i="10" s="1"/>
  <c r="T52" i="21"/>
  <c r="T55" i="21"/>
  <c r="T71" i="21"/>
  <c r="V8" i="21"/>
  <c r="V10" i="21" s="1"/>
  <c r="U12" i="21"/>
  <c r="U14" i="21" s="1"/>
  <c r="I53" i="21"/>
  <c r="I57" i="21" s="1"/>
  <c r="I72" i="21" s="1"/>
  <c r="AC20" i="22"/>
  <c r="AC12" i="22"/>
  <c r="AB11" i="21" s="1"/>
  <c r="AD17" i="22"/>
  <c r="AV164" i="22"/>
  <c r="AV166" i="22" s="1"/>
  <c r="AV167" i="22" s="1"/>
  <c r="AV136" i="22"/>
  <c r="AV138" i="22" s="1"/>
  <c r="AV139" i="22" s="1"/>
  <c r="AO205" i="22"/>
  <c r="AO198" i="22"/>
  <c r="AO191" i="22"/>
  <c r="AO212" i="22"/>
  <c r="AO219" i="22"/>
  <c r="AO184" i="22"/>
  <c r="AO170" i="22"/>
  <c r="AO128" i="22"/>
  <c r="AO177" i="22"/>
  <c r="AO135" i="22"/>
  <c r="AO156" i="22"/>
  <c r="AO163" i="22"/>
  <c r="AO142" i="22"/>
  <c r="AO107" i="22"/>
  <c r="AO100" i="22"/>
  <c r="AO58" i="22"/>
  <c r="AO30" i="22"/>
  <c r="AO149" i="22"/>
  <c r="AO93" i="22"/>
  <c r="AO65" i="22"/>
  <c r="AO44" i="22"/>
  <c r="AO37" i="22"/>
  <c r="AO114" i="22"/>
  <c r="AO121" i="22"/>
  <c r="AO79" i="22"/>
  <c r="AO23" i="22"/>
  <c r="AO86" i="22"/>
  <c r="AO72" i="22"/>
  <c r="AO51" i="22"/>
  <c r="AV220" i="22"/>
  <c r="AV222" i="22" s="1"/>
  <c r="AV223" i="22" s="1"/>
  <c r="AV213" i="22"/>
  <c r="AV215" i="22" s="1"/>
  <c r="AV216" i="22" s="1"/>
  <c r="AV199" i="22"/>
  <c r="AV201" i="22" s="1"/>
  <c r="AV202" i="22" s="1"/>
  <c r="AV192" i="22"/>
  <c r="AV194" i="22" s="1"/>
  <c r="AV195" i="22" s="1"/>
  <c r="AV185" i="22"/>
  <c r="AV187" i="22" s="1"/>
  <c r="AV188" i="22" s="1"/>
  <c r="AV206" i="22"/>
  <c r="AV208" i="22" s="1"/>
  <c r="AV209" i="22" s="1"/>
  <c r="AV157" i="22"/>
  <c r="AV159" i="22" s="1"/>
  <c r="AV160" i="22" s="1"/>
  <c r="AV178" i="22"/>
  <c r="AV180" i="22" s="1"/>
  <c r="AV181" i="22" s="1"/>
  <c r="AV171" i="22"/>
  <c r="AV173" i="22" s="1"/>
  <c r="AV174" i="22" s="1"/>
  <c r="AV143" i="22"/>
  <c r="AV145" i="22" s="1"/>
  <c r="AV146" i="22" s="1"/>
  <c r="AW129" i="22"/>
  <c r="AW131" i="22" s="1"/>
  <c r="AW132" i="22" s="1"/>
  <c r="AV150" i="22"/>
  <c r="AV152" i="22" s="1"/>
  <c r="AV153" i="22" s="1"/>
  <c r="AV108" i="22"/>
  <c r="AV110" i="22" s="1"/>
  <c r="AV111" i="22" s="1"/>
  <c r="AW115" i="22"/>
  <c r="AW117" i="22" s="1"/>
  <c r="AW118" i="22" s="1"/>
  <c r="AV122" i="22"/>
  <c r="AV124" i="22" s="1"/>
  <c r="AV125" i="22" s="1"/>
  <c r="AV101" i="22"/>
  <c r="AV103" i="22" s="1"/>
  <c r="AV104" i="22" s="1"/>
  <c r="AW80" i="22"/>
  <c r="AW82" i="22" s="1"/>
  <c r="AW83" i="22" s="1"/>
  <c r="AV94" i="22"/>
  <c r="AV96" i="22" s="1"/>
  <c r="AV97" i="22" s="1"/>
  <c r="AV87" i="22"/>
  <c r="AV89" i="22" s="1"/>
  <c r="AV90" i="22" s="1"/>
  <c r="AV73" i="22"/>
  <c r="AV75" i="22" s="1"/>
  <c r="AV76" i="22" s="1"/>
  <c r="AV66" i="22"/>
  <c r="AV68" i="22" s="1"/>
  <c r="AV69" i="22" s="1"/>
  <c r="AV59" i="22"/>
  <c r="AV61" i="22" s="1"/>
  <c r="AV62" i="22" s="1"/>
  <c r="AV52" i="22"/>
  <c r="AV54" i="22" s="1"/>
  <c r="AV55" i="22" s="1"/>
  <c r="AV45" i="22"/>
  <c r="AV47" i="22" s="1"/>
  <c r="AV48" i="22" s="1"/>
  <c r="AV38" i="22"/>
  <c r="AV40" i="22" s="1"/>
  <c r="AV41" i="22" s="1"/>
  <c r="AW31" i="22"/>
  <c r="AW33" i="22" s="1"/>
  <c r="AW34" i="22" s="1"/>
  <c r="AV24" i="22"/>
  <c r="AV26" i="22" s="1"/>
  <c r="AV27" i="22" s="1"/>
  <c r="AO25" i="10"/>
  <c r="AP9" i="22"/>
  <c r="AP16" i="22" s="1"/>
  <c r="T12" i="10"/>
  <c r="U8" i="10" s="1"/>
  <c r="U11" i="10" s="1"/>
  <c r="AN15" i="10"/>
  <c r="AN65" i="21"/>
  <c r="L16" i="10"/>
  <c r="K18" i="10"/>
  <c r="H22" i="10"/>
  <c r="AH28" i="10"/>
  <c r="AH29" i="10" s="1"/>
  <c r="AQ19" i="10"/>
  <c r="AN70" i="21"/>
  <c r="AN51" i="21"/>
  <c r="AP7" i="10"/>
  <c r="AO7" i="21"/>
  <c r="AO17" i="21" s="1"/>
  <c r="AO84" i="10"/>
  <c r="AO50" i="10"/>
  <c r="AO101" i="10"/>
  <c r="AO33" i="10"/>
  <c r="AO67" i="10"/>
  <c r="AT76" i="21"/>
  <c r="F108" i="10"/>
  <c r="F107" i="10"/>
  <c r="F42" i="10" l="1"/>
  <c r="F110" i="10"/>
  <c r="F111" i="10" s="1"/>
  <c r="F46" i="10"/>
  <c r="F114" i="10" s="1"/>
  <c r="V75" i="10"/>
  <c r="V76" i="10" s="1"/>
  <c r="V92" i="10"/>
  <c r="V95" i="10" s="1"/>
  <c r="V98" i="10" s="1"/>
  <c r="W8" i="21"/>
  <c r="W10" i="21" s="1"/>
  <c r="V12" i="21"/>
  <c r="V14" i="21" s="1"/>
  <c r="U52" i="21"/>
  <c r="U71" i="21"/>
  <c r="U55" i="21"/>
  <c r="J53" i="21"/>
  <c r="J57" i="21" s="1"/>
  <c r="J72" i="21" s="1"/>
  <c r="AC13" i="22"/>
  <c r="AC11" i="22"/>
  <c r="AD19" i="22"/>
  <c r="AD10" i="22"/>
  <c r="AW136" i="22"/>
  <c r="AW138" i="22" s="1"/>
  <c r="AW139" i="22" s="1"/>
  <c r="AW164" i="22"/>
  <c r="AW166" i="22" s="1"/>
  <c r="AW167" i="22" s="1"/>
  <c r="AP184" i="22"/>
  <c r="AP219" i="22"/>
  <c r="AP191" i="22"/>
  <c r="AP177" i="22"/>
  <c r="AP163" i="22"/>
  <c r="AP156" i="22"/>
  <c r="AP121" i="22"/>
  <c r="AP198" i="22"/>
  <c r="AP212" i="22"/>
  <c r="AP205" i="22"/>
  <c r="AP149" i="22"/>
  <c r="AP135" i="22"/>
  <c r="AP93" i="22"/>
  <c r="AP86" i="22"/>
  <c r="AP79" i="22"/>
  <c r="AP51" i="22"/>
  <c r="AP170" i="22"/>
  <c r="AP128" i="22"/>
  <c r="AP100" i="22"/>
  <c r="AP37" i="22"/>
  <c r="AP30" i="22"/>
  <c r="AP23" i="22"/>
  <c r="AP114" i="22"/>
  <c r="AP107" i="22"/>
  <c r="AP72" i="22"/>
  <c r="AP142" i="22"/>
  <c r="AP65" i="22"/>
  <c r="AP58" i="22"/>
  <c r="AP44" i="22"/>
  <c r="AW213" i="22"/>
  <c r="AW215" i="22" s="1"/>
  <c r="AW216" i="22" s="1"/>
  <c r="AW220" i="22"/>
  <c r="AW222" i="22" s="1"/>
  <c r="AW223" i="22" s="1"/>
  <c r="AW192" i="22"/>
  <c r="AW194" i="22" s="1"/>
  <c r="AW195" i="22" s="1"/>
  <c r="AW185" i="22"/>
  <c r="AW187" i="22" s="1"/>
  <c r="AW188" i="22" s="1"/>
  <c r="AW199" i="22"/>
  <c r="AW201" i="22" s="1"/>
  <c r="AW202" i="22" s="1"/>
  <c r="AW206" i="22"/>
  <c r="AW208" i="22" s="1"/>
  <c r="AW209" i="22" s="1"/>
  <c r="AW157" i="22"/>
  <c r="AW159" i="22" s="1"/>
  <c r="AW160" i="22" s="1"/>
  <c r="AW171" i="22"/>
  <c r="AW173" i="22" s="1"/>
  <c r="AW174" i="22" s="1"/>
  <c r="AW178" i="22"/>
  <c r="AW180" i="22" s="1"/>
  <c r="AW181" i="22" s="1"/>
  <c r="AW150" i="22"/>
  <c r="AW152" i="22" s="1"/>
  <c r="AW153" i="22" s="1"/>
  <c r="AX129" i="22"/>
  <c r="AX131" i="22" s="1"/>
  <c r="AX132" i="22" s="1"/>
  <c r="AW143" i="22"/>
  <c r="AW145" i="22" s="1"/>
  <c r="AW146" i="22" s="1"/>
  <c r="AW101" i="22"/>
  <c r="AW103" i="22" s="1"/>
  <c r="AW104" i="22" s="1"/>
  <c r="AX115" i="22"/>
  <c r="AX117" i="22" s="1"/>
  <c r="AX118" i="22" s="1"/>
  <c r="AW122" i="22"/>
  <c r="AW124" i="22" s="1"/>
  <c r="AW125" i="22" s="1"/>
  <c r="AW108" i="22"/>
  <c r="AW110" i="22" s="1"/>
  <c r="AW111" i="22" s="1"/>
  <c r="AW94" i="22"/>
  <c r="AW96" i="22" s="1"/>
  <c r="AW97" i="22" s="1"/>
  <c r="AW87" i="22"/>
  <c r="AW89" i="22" s="1"/>
  <c r="AW90" i="22" s="1"/>
  <c r="AX80" i="22"/>
  <c r="AX82" i="22" s="1"/>
  <c r="AX83" i="22" s="1"/>
  <c r="AW73" i="22"/>
  <c r="AW75" i="22" s="1"/>
  <c r="AW76" i="22" s="1"/>
  <c r="AW66" i="22"/>
  <c r="AW68" i="22" s="1"/>
  <c r="AW69" i="22" s="1"/>
  <c r="AW59" i="22"/>
  <c r="AW61" i="22" s="1"/>
  <c r="AW62" i="22" s="1"/>
  <c r="AW52" i="22"/>
  <c r="AW54" i="22" s="1"/>
  <c r="AW55" i="22" s="1"/>
  <c r="AW45" i="22"/>
  <c r="AW47" i="22" s="1"/>
  <c r="AW48" i="22" s="1"/>
  <c r="AW38" i="22"/>
  <c r="AW40" i="22" s="1"/>
  <c r="AW41" i="22" s="1"/>
  <c r="AX31" i="22"/>
  <c r="AX33" i="22" s="1"/>
  <c r="AX34" i="22" s="1"/>
  <c r="AW24" i="22"/>
  <c r="AW26" i="22" s="1"/>
  <c r="AW27" i="22" s="1"/>
  <c r="AP25" i="10"/>
  <c r="AQ9" i="22"/>
  <c r="AQ16" i="22" s="1"/>
  <c r="AO15" i="10"/>
  <c r="AO65" i="21"/>
  <c r="I20" i="10"/>
  <c r="I21" i="10" s="1"/>
  <c r="I74" i="21" s="1"/>
  <c r="M16" i="10"/>
  <c r="L18" i="10"/>
  <c r="AH30" i="10"/>
  <c r="AR19" i="10"/>
  <c r="AO70" i="21"/>
  <c r="AO51" i="21"/>
  <c r="AQ7" i="10"/>
  <c r="AP84" i="10"/>
  <c r="AP50" i="10"/>
  <c r="AP33" i="10"/>
  <c r="AP7" i="21"/>
  <c r="AP17" i="21" s="1"/>
  <c r="AP101" i="10"/>
  <c r="AP67" i="10"/>
  <c r="AU76" i="21"/>
  <c r="H54" i="10"/>
  <c r="F47" i="10"/>
  <c r="F115" i="10" s="1"/>
  <c r="G37" i="10" l="1"/>
  <c r="G102" i="10" s="1"/>
  <c r="G9" i="10" s="1"/>
  <c r="F59" i="21"/>
  <c r="F60" i="21" s="1"/>
  <c r="F62" i="21" s="1"/>
  <c r="V78" i="10"/>
  <c r="V80" i="10"/>
  <c r="W71" i="10" s="1"/>
  <c r="V93" i="10"/>
  <c r="V97" i="10"/>
  <c r="W88" i="10" s="1"/>
  <c r="W89" i="10" s="1"/>
  <c r="V81" i="10"/>
  <c r="W72" i="10"/>
  <c r="H55" i="10"/>
  <c r="V71" i="21"/>
  <c r="V55" i="21"/>
  <c r="V52" i="21"/>
  <c r="X8" i="21"/>
  <c r="X10" i="21" s="1"/>
  <c r="W12" i="21"/>
  <c r="W14" i="21" s="1"/>
  <c r="K53" i="21"/>
  <c r="K57" i="21" s="1"/>
  <c r="K72" i="21" s="1"/>
  <c r="AD20" i="22"/>
  <c r="AD12" i="22"/>
  <c r="AC11" i="21" s="1"/>
  <c r="AE17" i="22"/>
  <c r="AQ219" i="22"/>
  <c r="AQ177" i="22"/>
  <c r="AQ191" i="22"/>
  <c r="AQ198" i="22"/>
  <c r="AQ149" i="22"/>
  <c r="AQ142" i="22"/>
  <c r="AQ135" i="22"/>
  <c r="AQ212" i="22"/>
  <c r="AQ205" i="22"/>
  <c r="AQ184" i="22"/>
  <c r="AQ156" i="22"/>
  <c r="AQ128" i="22"/>
  <c r="AQ163" i="22"/>
  <c r="AQ170" i="22"/>
  <c r="AQ72" i="22"/>
  <c r="AQ44" i="22"/>
  <c r="AQ23" i="22"/>
  <c r="AQ121" i="22"/>
  <c r="AQ114" i="22"/>
  <c r="AQ107" i="22"/>
  <c r="AQ79" i="22"/>
  <c r="AQ100" i="22"/>
  <c r="AQ86" i="22"/>
  <c r="AQ65" i="22"/>
  <c r="AQ58" i="22"/>
  <c r="AQ51" i="22"/>
  <c r="AQ30" i="22"/>
  <c r="AQ93" i="22"/>
  <c r="AQ37" i="22"/>
  <c r="AX164" i="22"/>
  <c r="AX166" i="22" s="1"/>
  <c r="AX167" i="22" s="1"/>
  <c r="AX136" i="22"/>
  <c r="AX138" i="22" s="1"/>
  <c r="AX139" i="22" s="1"/>
  <c r="AX220" i="22"/>
  <c r="AX222" i="22" s="1"/>
  <c r="AX223" i="22" s="1"/>
  <c r="AX213" i="22"/>
  <c r="AX215" i="22" s="1"/>
  <c r="AX216" i="22" s="1"/>
  <c r="AX206" i="22"/>
  <c r="AX208" i="22" s="1"/>
  <c r="AX209" i="22" s="1"/>
  <c r="AX192" i="22"/>
  <c r="AX194" i="22" s="1"/>
  <c r="AX195" i="22" s="1"/>
  <c r="AX185" i="22"/>
  <c r="AX187" i="22" s="1"/>
  <c r="AX188" i="22" s="1"/>
  <c r="AX199" i="22"/>
  <c r="AX201" i="22" s="1"/>
  <c r="AX202" i="22" s="1"/>
  <c r="AX178" i="22"/>
  <c r="AX180" i="22" s="1"/>
  <c r="AX181" i="22" s="1"/>
  <c r="AX157" i="22"/>
  <c r="AX159" i="22" s="1"/>
  <c r="AX160" i="22" s="1"/>
  <c r="AX171" i="22"/>
  <c r="AX173" i="22" s="1"/>
  <c r="AX174" i="22" s="1"/>
  <c r="AX150" i="22"/>
  <c r="AX152" i="22" s="1"/>
  <c r="AX153" i="22" s="1"/>
  <c r="AY129" i="22"/>
  <c r="AY131" i="22" s="1"/>
  <c r="AY132" i="22" s="1"/>
  <c r="AX143" i="22"/>
  <c r="AX145" i="22" s="1"/>
  <c r="AX146" i="22" s="1"/>
  <c r="AX108" i="22"/>
  <c r="AX110" i="22" s="1"/>
  <c r="AX111" i="22" s="1"/>
  <c r="AY115" i="22"/>
  <c r="AY117" i="22" s="1"/>
  <c r="AY118" i="22" s="1"/>
  <c r="AX122" i="22"/>
  <c r="AX124" i="22" s="1"/>
  <c r="AX125" i="22" s="1"/>
  <c r="AX101" i="22"/>
  <c r="AX103" i="22" s="1"/>
  <c r="AX104" i="22" s="1"/>
  <c r="AX94" i="22"/>
  <c r="AX96" i="22" s="1"/>
  <c r="AX97" i="22" s="1"/>
  <c r="AX73" i="22"/>
  <c r="AX75" i="22" s="1"/>
  <c r="AX76" i="22" s="1"/>
  <c r="AX87" i="22"/>
  <c r="AX89" i="22" s="1"/>
  <c r="AX90" i="22" s="1"/>
  <c r="AY80" i="22"/>
  <c r="AY82" i="22" s="1"/>
  <c r="AY83" i="22" s="1"/>
  <c r="AX66" i="22"/>
  <c r="AX68" i="22" s="1"/>
  <c r="AX69" i="22" s="1"/>
  <c r="AX59" i="22"/>
  <c r="AX61" i="22" s="1"/>
  <c r="AX62" i="22" s="1"/>
  <c r="AX52" i="22"/>
  <c r="AX54" i="22" s="1"/>
  <c r="AX55" i="22" s="1"/>
  <c r="AX45" i="22"/>
  <c r="AX47" i="22" s="1"/>
  <c r="AX48" i="22" s="1"/>
  <c r="AX38" i="22"/>
  <c r="AX40" i="22" s="1"/>
  <c r="AX41" i="22" s="1"/>
  <c r="AY31" i="22"/>
  <c r="AY33" i="22" s="1"/>
  <c r="AY34" i="22" s="1"/>
  <c r="AX24" i="22"/>
  <c r="AX26" i="22" s="1"/>
  <c r="AX27" i="22" s="1"/>
  <c r="AQ25" i="10"/>
  <c r="AR9" i="22"/>
  <c r="AR16" i="22" s="1"/>
  <c r="U12" i="10"/>
  <c r="V8" i="10" s="1"/>
  <c r="V11" i="10" s="1"/>
  <c r="AP15" i="10"/>
  <c r="AP65" i="21"/>
  <c r="I22" i="10"/>
  <c r="J20" i="10" s="1"/>
  <c r="J21" i="10" s="1"/>
  <c r="J74" i="21" s="1"/>
  <c r="N16" i="10"/>
  <c r="M18" i="10"/>
  <c r="AI28" i="10"/>
  <c r="AI29" i="10" s="1"/>
  <c r="AS19" i="10"/>
  <c r="AP70" i="21"/>
  <c r="AP51" i="21"/>
  <c r="AR7" i="10"/>
  <c r="AQ101" i="10"/>
  <c r="AQ67" i="10"/>
  <c r="AQ33" i="10"/>
  <c r="AQ84" i="10"/>
  <c r="AQ50" i="10"/>
  <c r="AQ7" i="21"/>
  <c r="AQ17" i="21" s="1"/>
  <c r="AV76" i="21"/>
  <c r="H104" i="10"/>
  <c r="G103" i="10" l="1"/>
  <c r="G38" i="10"/>
  <c r="G106" i="10" s="1"/>
  <c r="G58" i="21" s="1"/>
  <c r="L53" i="21"/>
  <c r="L57" i="21" s="1"/>
  <c r="L72" i="21" s="1"/>
  <c r="W76" i="10"/>
  <c r="W75" i="10"/>
  <c r="W78" i="10" s="1"/>
  <c r="W81" i="10" s="1"/>
  <c r="W92" i="10"/>
  <c r="W93" i="10" s="1"/>
  <c r="H58" i="10"/>
  <c r="Y8" i="21"/>
  <c r="Y10" i="21" s="1"/>
  <c r="X12" i="21"/>
  <c r="X14" i="21" s="1"/>
  <c r="W52" i="21"/>
  <c r="W71" i="21"/>
  <c r="W55" i="21"/>
  <c r="AD13" i="22"/>
  <c r="AD11" i="22"/>
  <c r="AE19" i="22"/>
  <c r="AE10" i="22"/>
  <c r="AY136" i="22"/>
  <c r="AY138" i="22" s="1"/>
  <c r="AY139" i="22" s="1"/>
  <c r="AY164" i="22"/>
  <c r="AY166" i="22" s="1"/>
  <c r="AY167" i="22" s="1"/>
  <c r="AR219" i="22"/>
  <c r="AR212" i="22"/>
  <c r="AR198" i="22"/>
  <c r="AR205" i="22"/>
  <c r="AR170" i="22"/>
  <c r="AR163" i="22"/>
  <c r="AR149" i="22"/>
  <c r="AR142" i="22"/>
  <c r="AR191" i="22"/>
  <c r="AR177" i="22"/>
  <c r="AR121" i="22"/>
  <c r="AR114" i="22"/>
  <c r="AR65" i="22"/>
  <c r="AR37" i="22"/>
  <c r="AR107" i="22"/>
  <c r="AR135" i="22"/>
  <c r="AR79" i="22"/>
  <c r="AR156" i="22"/>
  <c r="AR86" i="22"/>
  <c r="AR72" i="22"/>
  <c r="AR58" i="22"/>
  <c r="AR51" i="22"/>
  <c r="AR128" i="22"/>
  <c r="AR184" i="22"/>
  <c r="AR100" i="22"/>
  <c r="AR93" i="22"/>
  <c r="AR44" i="22"/>
  <c r="AR30" i="22"/>
  <c r="AR23" i="22"/>
  <c r="AY213" i="22"/>
  <c r="AY215" i="22" s="1"/>
  <c r="AY216" i="22" s="1"/>
  <c r="AY220" i="22"/>
  <c r="AY222" i="22" s="1"/>
  <c r="AY223" i="22" s="1"/>
  <c r="AY199" i="22"/>
  <c r="AY201" i="22" s="1"/>
  <c r="AY202" i="22" s="1"/>
  <c r="AY185" i="22"/>
  <c r="AY187" i="22" s="1"/>
  <c r="AY188" i="22" s="1"/>
  <c r="AY206" i="22"/>
  <c r="AY208" i="22" s="1"/>
  <c r="AY209" i="22" s="1"/>
  <c r="AY192" i="22"/>
  <c r="AY194" i="22" s="1"/>
  <c r="AY195" i="22" s="1"/>
  <c r="AY171" i="22"/>
  <c r="AY173" i="22" s="1"/>
  <c r="AY174" i="22" s="1"/>
  <c r="AY157" i="22"/>
  <c r="AY159" i="22" s="1"/>
  <c r="AY160" i="22" s="1"/>
  <c r="AY178" i="22"/>
  <c r="AY180" i="22" s="1"/>
  <c r="AY181" i="22" s="1"/>
  <c r="AY143" i="22"/>
  <c r="AY145" i="22" s="1"/>
  <c r="AY146" i="22" s="1"/>
  <c r="AY150" i="22"/>
  <c r="AY152" i="22" s="1"/>
  <c r="AY153" i="22" s="1"/>
  <c r="AZ129" i="22"/>
  <c r="AZ131" i="22" s="1"/>
  <c r="AZ132" i="22" s="1"/>
  <c r="AY101" i="22"/>
  <c r="AY103" i="22" s="1"/>
  <c r="AY104" i="22" s="1"/>
  <c r="AZ115" i="22"/>
  <c r="AZ117" i="22" s="1"/>
  <c r="AZ118" i="22" s="1"/>
  <c r="AY122" i="22"/>
  <c r="AY124" i="22" s="1"/>
  <c r="AY125" i="22" s="1"/>
  <c r="AY108" i="22"/>
  <c r="AY110" i="22" s="1"/>
  <c r="AY111" i="22" s="1"/>
  <c r="AZ80" i="22"/>
  <c r="AZ82" i="22" s="1"/>
  <c r="AZ83" i="22" s="1"/>
  <c r="AY73" i="22"/>
  <c r="AY75" i="22" s="1"/>
  <c r="AY76" i="22" s="1"/>
  <c r="AY87" i="22"/>
  <c r="AY89" i="22" s="1"/>
  <c r="AY90" i="22" s="1"/>
  <c r="AY94" i="22"/>
  <c r="AY96" i="22" s="1"/>
  <c r="AY97" i="22" s="1"/>
  <c r="AY66" i="22"/>
  <c r="AY68" i="22" s="1"/>
  <c r="AY69" i="22" s="1"/>
  <c r="AY59" i="22"/>
  <c r="AY61" i="22" s="1"/>
  <c r="AY62" i="22" s="1"/>
  <c r="AY52" i="22"/>
  <c r="AY54" i="22" s="1"/>
  <c r="AY55" i="22" s="1"/>
  <c r="AY45" i="22"/>
  <c r="AY47" i="22" s="1"/>
  <c r="AY48" i="22" s="1"/>
  <c r="AY38" i="22"/>
  <c r="AY40" i="22" s="1"/>
  <c r="AY41" i="22" s="1"/>
  <c r="AZ31" i="22"/>
  <c r="AZ33" i="22" s="1"/>
  <c r="AZ34" i="22" s="1"/>
  <c r="AY24" i="22"/>
  <c r="AY26" i="22" s="1"/>
  <c r="AY27" i="22" s="1"/>
  <c r="AR25" i="10"/>
  <c r="AS9" i="22"/>
  <c r="AS16" i="22" s="1"/>
  <c r="F66" i="21"/>
  <c r="F67" i="21" s="1"/>
  <c r="AQ15" i="10"/>
  <c r="AQ65" i="21"/>
  <c r="J22" i="10"/>
  <c r="O16" i="10"/>
  <c r="N18" i="10"/>
  <c r="AI30" i="10"/>
  <c r="AT19" i="10"/>
  <c r="AQ51" i="21"/>
  <c r="AQ70" i="21"/>
  <c r="AS7" i="10"/>
  <c r="AR7" i="21"/>
  <c r="AR17" i="21" s="1"/>
  <c r="AR101" i="10"/>
  <c r="AR67" i="10"/>
  <c r="AR84" i="10"/>
  <c r="AR50" i="10"/>
  <c r="AR33" i="10"/>
  <c r="AW76" i="21"/>
  <c r="G41" i="10" l="1"/>
  <c r="G42" i="10" s="1"/>
  <c r="G73" i="21"/>
  <c r="G75" i="21" s="1"/>
  <c r="G77" i="21" s="1"/>
  <c r="G61" i="21" s="1"/>
  <c r="M53" i="21"/>
  <c r="M57" i="21" s="1"/>
  <c r="M72" i="21" s="1"/>
  <c r="W80" i="10"/>
  <c r="X71" i="10" s="1"/>
  <c r="W95" i="10"/>
  <c r="W98" i="10" s="1"/>
  <c r="W97" i="10"/>
  <c r="X88" i="10" s="1"/>
  <c r="H59" i="10"/>
  <c r="H63" i="10"/>
  <c r="H61" i="10"/>
  <c r="H64" i="10" s="1"/>
  <c r="X52" i="21"/>
  <c r="X55" i="21"/>
  <c r="X71" i="21"/>
  <c r="Z8" i="21"/>
  <c r="Z10" i="21" s="1"/>
  <c r="Y12" i="21"/>
  <c r="Y14" i="21" s="1"/>
  <c r="AE20" i="22"/>
  <c r="AE12" i="22"/>
  <c r="AD11" i="21" s="1"/>
  <c r="AF17" i="22"/>
  <c r="AS205" i="22"/>
  <c r="AS198" i="22"/>
  <c r="AS191" i="22"/>
  <c r="AS212" i="22"/>
  <c r="AS170" i="22"/>
  <c r="AS128" i="22"/>
  <c r="AS184" i="22"/>
  <c r="AS177" i="22"/>
  <c r="AS163" i="22"/>
  <c r="AS149" i="22"/>
  <c r="AS107" i="22"/>
  <c r="AS100" i="22"/>
  <c r="AS58" i="22"/>
  <c r="AS30" i="22"/>
  <c r="AS219" i="22"/>
  <c r="AS156" i="22"/>
  <c r="AS86" i="22"/>
  <c r="AS72" i="22"/>
  <c r="AS51" i="22"/>
  <c r="AS121" i="22"/>
  <c r="AS114" i="22"/>
  <c r="AS93" i="22"/>
  <c r="AS65" i="22"/>
  <c r="AS44" i="22"/>
  <c r="AS135" i="22"/>
  <c r="AS142" i="22"/>
  <c r="AS37" i="22"/>
  <c r="AS23" i="22"/>
  <c r="AS79" i="22"/>
  <c r="AZ164" i="22"/>
  <c r="AZ166" i="22" s="1"/>
  <c r="AZ167" i="22" s="1"/>
  <c r="AZ136" i="22"/>
  <c r="AZ138" i="22" s="1"/>
  <c r="AZ139" i="22" s="1"/>
  <c r="AZ220" i="22"/>
  <c r="AZ222" i="22" s="1"/>
  <c r="AZ223" i="22" s="1"/>
  <c r="AZ213" i="22"/>
  <c r="AZ215" i="22" s="1"/>
  <c r="AZ216" i="22" s="1"/>
  <c r="AZ185" i="22"/>
  <c r="AZ187" i="22" s="1"/>
  <c r="AZ188" i="22" s="1"/>
  <c r="AZ206" i="22"/>
  <c r="AZ208" i="22" s="1"/>
  <c r="AZ209" i="22" s="1"/>
  <c r="AZ199" i="22"/>
  <c r="AZ201" i="22" s="1"/>
  <c r="AZ202" i="22" s="1"/>
  <c r="AZ192" i="22"/>
  <c r="AZ194" i="22" s="1"/>
  <c r="AZ195" i="22" s="1"/>
  <c r="AZ178" i="22"/>
  <c r="AZ180" i="22" s="1"/>
  <c r="AZ181" i="22" s="1"/>
  <c r="AZ171" i="22"/>
  <c r="AZ173" i="22" s="1"/>
  <c r="AZ174" i="22" s="1"/>
  <c r="AZ157" i="22"/>
  <c r="AZ159" i="22" s="1"/>
  <c r="AZ160" i="22" s="1"/>
  <c r="AZ150" i="22"/>
  <c r="AZ152" i="22" s="1"/>
  <c r="AZ153" i="22" s="1"/>
  <c r="AZ143" i="22"/>
  <c r="AZ145" i="22" s="1"/>
  <c r="AZ146" i="22" s="1"/>
  <c r="BA129" i="22"/>
  <c r="BA131" i="22" s="1"/>
  <c r="BA132" i="22" s="1"/>
  <c r="AZ108" i="22"/>
  <c r="AZ110" i="22" s="1"/>
  <c r="AZ111" i="22" s="1"/>
  <c r="AZ122" i="22"/>
  <c r="AZ124" i="22" s="1"/>
  <c r="AZ125" i="22" s="1"/>
  <c r="AZ101" i="22"/>
  <c r="AZ103" i="22" s="1"/>
  <c r="AZ104" i="22" s="1"/>
  <c r="BA115" i="22"/>
  <c r="BA117" i="22" s="1"/>
  <c r="BA118" i="22" s="1"/>
  <c r="AZ73" i="22"/>
  <c r="AZ75" i="22" s="1"/>
  <c r="AZ76" i="22" s="1"/>
  <c r="AZ87" i="22"/>
  <c r="AZ89" i="22" s="1"/>
  <c r="AZ90" i="22" s="1"/>
  <c r="BA80" i="22"/>
  <c r="BA82" i="22" s="1"/>
  <c r="BA83" i="22" s="1"/>
  <c r="AZ94" i="22"/>
  <c r="AZ96" i="22" s="1"/>
  <c r="AZ97" i="22" s="1"/>
  <c r="AZ66" i="22"/>
  <c r="AZ68" i="22" s="1"/>
  <c r="AZ69" i="22" s="1"/>
  <c r="AZ59" i="22"/>
  <c r="AZ61" i="22" s="1"/>
  <c r="AZ62" i="22" s="1"/>
  <c r="AZ52" i="22"/>
  <c r="AZ54" i="22" s="1"/>
  <c r="AZ55" i="22" s="1"/>
  <c r="AZ45" i="22"/>
  <c r="AZ47" i="22" s="1"/>
  <c r="AZ48" i="22" s="1"/>
  <c r="AZ38" i="22"/>
  <c r="AZ40" i="22" s="1"/>
  <c r="AZ41" i="22" s="1"/>
  <c r="BA31" i="22"/>
  <c r="BA33" i="22" s="1"/>
  <c r="BA34" i="22" s="1"/>
  <c r="AZ24" i="22"/>
  <c r="AZ26" i="22" s="1"/>
  <c r="AZ27" i="22" s="1"/>
  <c r="AS25" i="10"/>
  <c r="AT9" i="22"/>
  <c r="AT16" i="22" s="1"/>
  <c r="V12" i="10"/>
  <c r="W8" i="10" s="1"/>
  <c r="W11" i="10" s="1"/>
  <c r="AR15" i="10"/>
  <c r="AR65" i="21"/>
  <c r="P16" i="10"/>
  <c r="O18" i="10"/>
  <c r="K20" i="10"/>
  <c r="K21" i="10" s="1"/>
  <c r="K74" i="21" s="1"/>
  <c r="AJ28" i="10"/>
  <c r="AJ29" i="10" s="1"/>
  <c r="AU19" i="10"/>
  <c r="AT7" i="10"/>
  <c r="AS7" i="21"/>
  <c r="AS17" i="21" s="1"/>
  <c r="AS84" i="10"/>
  <c r="AS50" i="10"/>
  <c r="AS101" i="10"/>
  <c r="AS67" i="10"/>
  <c r="AS33" i="10"/>
  <c r="AR51" i="21"/>
  <c r="AR70" i="21"/>
  <c r="AX76" i="21"/>
  <c r="G108" i="10"/>
  <c r="G107" i="10"/>
  <c r="G46" i="10" l="1"/>
  <c r="H37" i="10" s="1"/>
  <c r="G110" i="10"/>
  <c r="G44" i="10"/>
  <c r="G113" i="10" s="1"/>
  <c r="N53" i="21"/>
  <c r="N57" i="21" s="1"/>
  <c r="N72" i="21" s="1"/>
  <c r="X76" i="10"/>
  <c r="X72" i="10"/>
  <c r="X75" i="10" s="1"/>
  <c r="X80" i="10" s="1"/>
  <c r="Y71" i="10" s="1"/>
  <c r="X89" i="10"/>
  <c r="X92" i="10" s="1"/>
  <c r="X95" i="10" s="1"/>
  <c r="X98" i="10" s="1"/>
  <c r="AA8" i="21"/>
  <c r="AA10" i="21" s="1"/>
  <c r="Z12" i="21"/>
  <c r="Z14" i="21" s="1"/>
  <c r="Y71" i="21"/>
  <c r="Y55" i="21"/>
  <c r="Y52" i="21"/>
  <c r="AE13" i="22"/>
  <c r="AE11" i="22"/>
  <c r="AF19" i="22"/>
  <c r="AF10" i="22"/>
  <c r="BA164" i="22"/>
  <c r="BA166" i="22" s="1"/>
  <c r="BA167" i="22" s="1"/>
  <c r="AT184" i="22"/>
  <c r="AT212" i="22"/>
  <c r="AT205" i="22"/>
  <c r="AT163" i="22"/>
  <c r="AT156" i="22"/>
  <c r="AT121" i="22"/>
  <c r="AT219" i="22"/>
  <c r="AT191" i="22"/>
  <c r="AT177" i="22"/>
  <c r="AT135" i="22"/>
  <c r="AT170" i="22"/>
  <c r="AT93" i="22"/>
  <c r="AT86" i="22"/>
  <c r="AT79" i="22"/>
  <c r="AT51" i="22"/>
  <c r="AT198" i="22"/>
  <c r="AT142" i="22"/>
  <c r="AT128" i="22"/>
  <c r="AT149" i="22"/>
  <c r="AT114" i="22"/>
  <c r="AT107" i="22"/>
  <c r="AT65" i="22"/>
  <c r="AT58" i="22"/>
  <c r="AT44" i="22"/>
  <c r="AT100" i="22"/>
  <c r="AT37" i="22"/>
  <c r="AT30" i="22"/>
  <c r="AT23" i="22"/>
  <c r="AT72" i="22"/>
  <c r="BA136" i="22"/>
  <c r="BA138" i="22" s="1"/>
  <c r="BA139" i="22" s="1"/>
  <c r="BA213" i="22"/>
  <c r="BA215" i="22" s="1"/>
  <c r="BA216" i="22" s="1"/>
  <c r="BA220" i="22"/>
  <c r="BA222" i="22" s="1"/>
  <c r="BA223" i="22" s="1"/>
  <c r="BA192" i="22"/>
  <c r="BA194" i="22" s="1"/>
  <c r="BA195" i="22" s="1"/>
  <c r="BA206" i="22"/>
  <c r="BA208" i="22" s="1"/>
  <c r="BA209" i="22" s="1"/>
  <c r="BA199" i="22"/>
  <c r="BA201" i="22" s="1"/>
  <c r="BA202" i="22" s="1"/>
  <c r="BA185" i="22"/>
  <c r="BA187" i="22" s="1"/>
  <c r="BA188" i="22" s="1"/>
  <c r="BA157" i="22"/>
  <c r="BA159" i="22" s="1"/>
  <c r="BA160" i="22" s="1"/>
  <c r="BA171" i="22"/>
  <c r="BA173" i="22" s="1"/>
  <c r="BA174" i="22" s="1"/>
  <c r="BA178" i="22"/>
  <c r="BA180" i="22" s="1"/>
  <c r="BA181" i="22" s="1"/>
  <c r="BB129" i="22"/>
  <c r="BB131" i="22" s="1"/>
  <c r="BB132" i="22" s="1"/>
  <c r="BA150" i="22"/>
  <c r="BA152" i="22" s="1"/>
  <c r="BA153" i="22" s="1"/>
  <c r="BA143" i="22"/>
  <c r="BA145" i="22" s="1"/>
  <c r="BA146" i="22" s="1"/>
  <c r="BB115" i="22"/>
  <c r="BB117" i="22" s="1"/>
  <c r="BB118" i="22" s="1"/>
  <c r="BA122" i="22"/>
  <c r="BA124" i="22" s="1"/>
  <c r="BA125" i="22" s="1"/>
  <c r="BA101" i="22"/>
  <c r="BA103" i="22" s="1"/>
  <c r="BA104" i="22" s="1"/>
  <c r="BA108" i="22"/>
  <c r="BA110" i="22" s="1"/>
  <c r="BA111" i="22" s="1"/>
  <c r="BA87" i="22"/>
  <c r="BA89" i="22" s="1"/>
  <c r="BA90" i="22" s="1"/>
  <c r="BB80" i="22"/>
  <c r="BB82" i="22" s="1"/>
  <c r="BB83" i="22" s="1"/>
  <c r="BA73" i="22"/>
  <c r="BA75" i="22" s="1"/>
  <c r="BA76" i="22" s="1"/>
  <c r="BA94" i="22"/>
  <c r="BA96" i="22" s="1"/>
  <c r="BA97" i="22" s="1"/>
  <c r="BA66" i="22"/>
  <c r="BA68" i="22" s="1"/>
  <c r="BA69" i="22" s="1"/>
  <c r="BA59" i="22"/>
  <c r="BA61" i="22" s="1"/>
  <c r="BA62" i="22" s="1"/>
  <c r="BA52" i="22"/>
  <c r="BA54" i="22" s="1"/>
  <c r="BA55" i="22" s="1"/>
  <c r="BA45" i="22"/>
  <c r="BA47" i="22" s="1"/>
  <c r="BA48" i="22" s="1"/>
  <c r="BA38" i="22"/>
  <c r="BA40" i="22" s="1"/>
  <c r="BA41" i="22" s="1"/>
  <c r="BB31" i="22"/>
  <c r="BB33" i="22" s="1"/>
  <c r="BB34" i="22" s="1"/>
  <c r="BA24" i="22"/>
  <c r="BA26" i="22" s="1"/>
  <c r="BA27" i="22" s="1"/>
  <c r="AT25" i="10"/>
  <c r="AU9" i="22"/>
  <c r="AU16" i="22" s="1"/>
  <c r="W12" i="10"/>
  <c r="X8" i="10" s="1"/>
  <c r="X11" i="10" s="1"/>
  <c r="AS15" i="10"/>
  <c r="AS65" i="21"/>
  <c r="K22" i="10"/>
  <c r="Q16" i="10"/>
  <c r="P18" i="10"/>
  <c r="AJ30" i="10"/>
  <c r="AV19" i="10"/>
  <c r="AS70" i="21"/>
  <c r="AS51" i="21"/>
  <c r="AU7" i="10"/>
  <c r="AT84" i="10"/>
  <c r="AT50" i="10"/>
  <c r="AT33" i="10"/>
  <c r="AT7" i="21"/>
  <c r="AT17" i="21" s="1"/>
  <c r="AT101" i="10"/>
  <c r="AT67" i="10"/>
  <c r="G111" i="10"/>
  <c r="G59" i="21"/>
  <c r="G60" i="21" s="1"/>
  <c r="AY76" i="21"/>
  <c r="I54" i="10"/>
  <c r="G47" i="10"/>
  <c r="G115" i="10" s="1"/>
  <c r="G114" i="10" l="1"/>
  <c r="O53" i="21"/>
  <c r="O57" i="21" s="1"/>
  <c r="O72" i="21" s="1"/>
  <c r="X78" i="10"/>
  <c r="X81" i="10" s="1"/>
  <c r="X93" i="10"/>
  <c r="X97" i="10"/>
  <c r="Y88" i="10" s="1"/>
  <c r="Y89" i="10" s="1"/>
  <c r="Y72" i="10"/>
  <c r="Y76" i="10"/>
  <c r="I55" i="10"/>
  <c r="Z71" i="21"/>
  <c r="Z55" i="21"/>
  <c r="Z52" i="21"/>
  <c r="AB8" i="21"/>
  <c r="AB10" i="21" s="1"/>
  <c r="AA12" i="21"/>
  <c r="AA14" i="21" s="1"/>
  <c r="AF20" i="22"/>
  <c r="AF12" i="22"/>
  <c r="AE11" i="21" s="1"/>
  <c r="AG17" i="22"/>
  <c r="AU219" i="22"/>
  <c r="AU177" i="22"/>
  <c r="AU191" i="22"/>
  <c r="AU184" i="22"/>
  <c r="AU149" i="22"/>
  <c r="AU142" i="22"/>
  <c r="AU135" i="22"/>
  <c r="AU114" i="22"/>
  <c r="AU198" i="22"/>
  <c r="AU212" i="22"/>
  <c r="AU205" i="22"/>
  <c r="AU170" i="22"/>
  <c r="AU156" i="22"/>
  <c r="AU128" i="22"/>
  <c r="AU72" i="22"/>
  <c r="AU44" i="22"/>
  <c r="AU23" i="22"/>
  <c r="AU121" i="22"/>
  <c r="AU100" i="22"/>
  <c r="AU93" i="22"/>
  <c r="AU37" i="22"/>
  <c r="AU30" i="22"/>
  <c r="AU163" i="22"/>
  <c r="AU79" i="22"/>
  <c r="AU107" i="22"/>
  <c r="AU51" i="22"/>
  <c r="AU65" i="22"/>
  <c r="AU58" i="22"/>
  <c r="AU86" i="22"/>
  <c r="BB164" i="22"/>
  <c r="BB166" i="22" s="1"/>
  <c r="BB167" i="22" s="1"/>
  <c r="BB136" i="22"/>
  <c r="BB138" i="22" s="1"/>
  <c r="BB139" i="22" s="1"/>
  <c r="BB220" i="22"/>
  <c r="BB222" i="22" s="1"/>
  <c r="BB223" i="22" s="1"/>
  <c r="BB213" i="22"/>
  <c r="BB215" i="22" s="1"/>
  <c r="BB216" i="22" s="1"/>
  <c r="BB185" i="22"/>
  <c r="BB187" i="22" s="1"/>
  <c r="BB188" i="22" s="1"/>
  <c r="BB192" i="22"/>
  <c r="BB194" i="22" s="1"/>
  <c r="BB195" i="22" s="1"/>
  <c r="BB206" i="22"/>
  <c r="BB208" i="22" s="1"/>
  <c r="BB209" i="22" s="1"/>
  <c r="BB199" i="22"/>
  <c r="BB201" i="22" s="1"/>
  <c r="BB202" i="22" s="1"/>
  <c r="BB171" i="22"/>
  <c r="BB173" i="22" s="1"/>
  <c r="BB174" i="22" s="1"/>
  <c r="BB178" i="22"/>
  <c r="BB180" i="22" s="1"/>
  <c r="BB181" i="22" s="1"/>
  <c r="BB157" i="22"/>
  <c r="BB159" i="22" s="1"/>
  <c r="BB160" i="22" s="1"/>
  <c r="BB150" i="22"/>
  <c r="BB152" i="22" s="1"/>
  <c r="BB153" i="22" s="1"/>
  <c r="BB143" i="22"/>
  <c r="BB145" i="22" s="1"/>
  <c r="BB146" i="22" s="1"/>
  <c r="BB108" i="22"/>
  <c r="BB110" i="22" s="1"/>
  <c r="BB111" i="22" s="1"/>
  <c r="BB122" i="22"/>
  <c r="BB124" i="22" s="1"/>
  <c r="BB125" i="22" s="1"/>
  <c r="BB101" i="22"/>
  <c r="BB103" i="22" s="1"/>
  <c r="BB104" i="22" s="1"/>
  <c r="BB73" i="22"/>
  <c r="BB75" i="22" s="1"/>
  <c r="BB76" i="22" s="1"/>
  <c r="BB94" i="22"/>
  <c r="BB96" i="22" s="1"/>
  <c r="BB97" i="22" s="1"/>
  <c r="BB87" i="22"/>
  <c r="BB89" i="22" s="1"/>
  <c r="BB90" i="22" s="1"/>
  <c r="BB66" i="22"/>
  <c r="BB68" i="22" s="1"/>
  <c r="BB69" i="22" s="1"/>
  <c r="BB59" i="22"/>
  <c r="BB61" i="22" s="1"/>
  <c r="BB62" i="22" s="1"/>
  <c r="BB52" i="22"/>
  <c r="BB54" i="22" s="1"/>
  <c r="BB55" i="22" s="1"/>
  <c r="BB45" i="22"/>
  <c r="BB47" i="22" s="1"/>
  <c r="BB48" i="22" s="1"/>
  <c r="BB38" i="22"/>
  <c r="BB40" i="22" s="1"/>
  <c r="BB41" i="22" s="1"/>
  <c r="BB24" i="22"/>
  <c r="BB26" i="22" s="1"/>
  <c r="BB27" i="22" s="1"/>
  <c r="AU25" i="10"/>
  <c r="AV9" i="22"/>
  <c r="AV16" i="22" s="1"/>
  <c r="AT15" i="10"/>
  <c r="AT65" i="21"/>
  <c r="G62" i="21"/>
  <c r="L20" i="10"/>
  <c r="L21" i="10" s="1"/>
  <c r="L74" i="21" s="1"/>
  <c r="R16" i="10"/>
  <c r="Q18" i="10"/>
  <c r="AK28" i="10"/>
  <c r="AK29" i="10" s="1"/>
  <c r="AW19" i="10"/>
  <c r="AX19" i="10" s="1"/>
  <c r="AT70" i="21"/>
  <c r="AT51" i="21"/>
  <c r="AV7" i="10"/>
  <c r="AU101" i="10"/>
  <c r="AU67" i="10"/>
  <c r="AU33" i="10"/>
  <c r="AU7" i="21"/>
  <c r="AU17" i="21" s="1"/>
  <c r="AU84" i="10"/>
  <c r="AU50" i="10"/>
  <c r="H102" i="10"/>
  <c r="H9" i="10" s="1"/>
  <c r="H103" i="10"/>
  <c r="AZ76" i="21"/>
  <c r="I104" i="10"/>
  <c r="H38" i="10"/>
  <c r="H106" i="10" s="1"/>
  <c r="P53" i="21" l="1"/>
  <c r="P57" i="21" s="1"/>
  <c r="P72" i="21" s="1"/>
  <c r="Y75" i="10"/>
  <c r="Y78" i="10" s="1"/>
  <c r="Y81" i="10" s="1"/>
  <c r="Y92" i="10"/>
  <c r="Y93" i="10" s="1"/>
  <c r="I58" i="10"/>
  <c r="AA55" i="21"/>
  <c r="AA71" i="21"/>
  <c r="AA52" i="21"/>
  <c r="AC8" i="21"/>
  <c r="AC10" i="21" s="1"/>
  <c r="AB12" i="21"/>
  <c r="AB14" i="21" s="1"/>
  <c r="AF13" i="22"/>
  <c r="AF11" i="22"/>
  <c r="AG19" i="22"/>
  <c r="AG10" i="22"/>
  <c r="AV219" i="22"/>
  <c r="AV212" i="22"/>
  <c r="AV191" i="22"/>
  <c r="AV198" i="22"/>
  <c r="AV177" i="22"/>
  <c r="AV205" i="22"/>
  <c r="AV170" i="22"/>
  <c r="AV156" i="22"/>
  <c r="AV128" i="22"/>
  <c r="AV163" i="22"/>
  <c r="AV149" i="22"/>
  <c r="AV142" i="22"/>
  <c r="AV65" i="22"/>
  <c r="AV37" i="22"/>
  <c r="AV184" i="22"/>
  <c r="AV135" i="22"/>
  <c r="AV121" i="22"/>
  <c r="AV114" i="22"/>
  <c r="AV107" i="22"/>
  <c r="AV79" i="22"/>
  <c r="AV23" i="22"/>
  <c r="AV86" i="22"/>
  <c r="AV72" i="22"/>
  <c r="AV58" i="22"/>
  <c r="AV51" i="22"/>
  <c r="AV100" i="22"/>
  <c r="AV44" i="22"/>
  <c r="AV93" i="22"/>
  <c r="AV30" i="22"/>
  <c r="AV25" i="10"/>
  <c r="AW9" i="22"/>
  <c r="AW16" i="22" s="1"/>
  <c r="X12" i="10"/>
  <c r="Y8" i="10" s="1"/>
  <c r="Y11" i="10" s="1"/>
  <c r="G66" i="21"/>
  <c r="G67" i="21" s="1"/>
  <c r="AU15" i="10"/>
  <c r="AU65" i="21"/>
  <c r="L22" i="10"/>
  <c r="M20" i="10" s="1"/>
  <c r="M21" i="10" s="1"/>
  <c r="M74" i="21" s="1"/>
  <c r="S16" i="10"/>
  <c r="R18" i="10"/>
  <c r="AK30" i="10"/>
  <c r="H73" i="21"/>
  <c r="H75" i="21" s="1"/>
  <c r="H77" i="21" s="1"/>
  <c r="H61" i="21" s="1"/>
  <c r="H58" i="21"/>
  <c r="AU70" i="21"/>
  <c r="AU51" i="21"/>
  <c r="AW7" i="10"/>
  <c r="AV7" i="21"/>
  <c r="AV17" i="21" s="1"/>
  <c r="AV101" i="10"/>
  <c r="AV67" i="10"/>
  <c r="AV84" i="10"/>
  <c r="AV50" i="10"/>
  <c r="AV33" i="10"/>
  <c r="BA76" i="21"/>
  <c r="H41" i="10"/>
  <c r="Q53" i="21" l="1"/>
  <c r="Q57" i="21" s="1"/>
  <c r="Q72" i="21" s="1"/>
  <c r="Y80" i="10"/>
  <c r="Z71" i="10" s="1"/>
  <c r="Z76" i="10" s="1"/>
  <c r="Y97" i="10"/>
  <c r="Z88" i="10" s="1"/>
  <c r="I59" i="10"/>
  <c r="I63" i="10"/>
  <c r="Y95" i="10"/>
  <c r="Y98" i="10" s="1"/>
  <c r="I61" i="10"/>
  <c r="I64" i="10" s="1"/>
  <c r="AB55" i="21"/>
  <c r="AB71" i="21"/>
  <c r="AB52" i="21"/>
  <c r="AD8" i="21"/>
  <c r="AD10" i="21" s="1"/>
  <c r="AC12" i="21"/>
  <c r="AC14" i="21" s="1"/>
  <c r="AG20" i="22"/>
  <c r="AG12" i="22"/>
  <c r="AF11" i="21" s="1"/>
  <c r="AH17" i="22"/>
  <c r="AW205" i="22"/>
  <c r="AW198" i="22"/>
  <c r="AW191" i="22"/>
  <c r="AW219" i="22"/>
  <c r="AW170" i="22"/>
  <c r="AW128" i="22"/>
  <c r="AW212" i="22"/>
  <c r="AW177" i="22"/>
  <c r="AW163" i="22"/>
  <c r="AW149" i="22"/>
  <c r="AW142" i="22"/>
  <c r="AW184" i="22"/>
  <c r="AW135" i="22"/>
  <c r="AW121" i="22"/>
  <c r="AW114" i="22"/>
  <c r="AW107" i="22"/>
  <c r="AW100" i="22"/>
  <c r="AW58" i="22"/>
  <c r="AW30" i="22"/>
  <c r="AW156" i="22"/>
  <c r="AW79" i="22"/>
  <c r="AW86" i="22"/>
  <c r="AW72" i="22"/>
  <c r="AW51" i="22"/>
  <c r="AW93" i="22"/>
  <c r="AW65" i="22"/>
  <c r="AW44" i="22"/>
  <c r="AW23" i="22"/>
  <c r="AW37" i="22"/>
  <c r="AW25" i="10"/>
  <c r="AX9" i="22"/>
  <c r="AX16" i="22" s="1"/>
  <c r="AV15" i="10"/>
  <c r="AV65" i="21"/>
  <c r="M22" i="10"/>
  <c r="T16" i="10"/>
  <c r="S18" i="10"/>
  <c r="AL28" i="10"/>
  <c r="AL29" i="10" s="1"/>
  <c r="AY19" i="10"/>
  <c r="AV51" i="21"/>
  <c r="AV70" i="21"/>
  <c r="AX7" i="10"/>
  <c r="AW7" i="21"/>
  <c r="AW17" i="21" s="1"/>
  <c r="AW84" i="10"/>
  <c r="AW50" i="10"/>
  <c r="AW67" i="10"/>
  <c r="AW101" i="10"/>
  <c r="AW33" i="10"/>
  <c r="H46" i="10"/>
  <c r="H110" i="10"/>
  <c r="H108" i="10"/>
  <c r="H107" i="10"/>
  <c r="H44" i="10"/>
  <c r="H113" i="10" s="1"/>
  <c r="H42" i="10"/>
  <c r="R53" i="21" l="1"/>
  <c r="R57" i="21" s="1"/>
  <c r="R72" i="21" s="1"/>
  <c r="Z72" i="10"/>
  <c r="Z75" i="10" s="1"/>
  <c r="Z80" i="10" s="1"/>
  <c r="AA71" i="10" s="1"/>
  <c r="Z89" i="10"/>
  <c r="Z92" i="10" s="1"/>
  <c r="Z97" i="10" s="1"/>
  <c r="AE8" i="21"/>
  <c r="AE10" i="21" s="1"/>
  <c r="AD12" i="21"/>
  <c r="AD14" i="21" s="1"/>
  <c r="AC55" i="21"/>
  <c r="AC71" i="21"/>
  <c r="AC52" i="21"/>
  <c r="AG13" i="22"/>
  <c r="AG11" i="22"/>
  <c r="AH19" i="22"/>
  <c r="AH10" i="22"/>
  <c r="AX184" i="22"/>
  <c r="AX219" i="22"/>
  <c r="AX198" i="22"/>
  <c r="AX212" i="22"/>
  <c r="AX205" i="22"/>
  <c r="AX163" i="22"/>
  <c r="AX156" i="22"/>
  <c r="AX121" i="22"/>
  <c r="AX191" i="22"/>
  <c r="AX170" i="22"/>
  <c r="AX93" i="22"/>
  <c r="AX86" i="22"/>
  <c r="AX79" i="22"/>
  <c r="AX51" i="22"/>
  <c r="AX72" i="22"/>
  <c r="AX142" i="22"/>
  <c r="AX65" i="22"/>
  <c r="AX58" i="22"/>
  <c r="AX44" i="22"/>
  <c r="AX177" i="22"/>
  <c r="AX149" i="22"/>
  <c r="AX135" i="22"/>
  <c r="AX128" i="22"/>
  <c r="AX107" i="22"/>
  <c r="AX100" i="22"/>
  <c r="AX37" i="22"/>
  <c r="AX30" i="22"/>
  <c r="AX114" i="22"/>
  <c r="AX23" i="22"/>
  <c r="AX25" i="10"/>
  <c r="AY9" i="22"/>
  <c r="AY16" i="22" s="1"/>
  <c r="Y12" i="10"/>
  <c r="Z8" i="10" s="1"/>
  <c r="Z11" i="10" s="1"/>
  <c r="AW15" i="10"/>
  <c r="AW65" i="21"/>
  <c r="U16" i="10"/>
  <c r="T18" i="10"/>
  <c r="N20" i="10"/>
  <c r="N21" i="10" s="1"/>
  <c r="N74" i="21" s="1"/>
  <c r="AL30" i="10"/>
  <c r="AZ19" i="10"/>
  <c r="AY7" i="10"/>
  <c r="AX84" i="10"/>
  <c r="AX50" i="10"/>
  <c r="AX33" i="10"/>
  <c r="AX7" i="21"/>
  <c r="AX17" i="21" s="1"/>
  <c r="AX101" i="10"/>
  <c r="AX67" i="10"/>
  <c r="H111" i="10"/>
  <c r="H59" i="21"/>
  <c r="H60" i="21" s="1"/>
  <c r="AW51" i="21"/>
  <c r="AW70" i="21"/>
  <c r="H114" i="10"/>
  <c r="J54" i="10"/>
  <c r="H47" i="10"/>
  <c r="H115" i="10" s="1"/>
  <c r="I37" i="10"/>
  <c r="S53" i="21" l="1"/>
  <c r="S57" i="21" s="1"/>
  <c r="S72" i="21" s="1"/>
  <c r="Z78" i="10"/>
  <c r="Z93" i="10"/>
  <c r="AA72" i="10"/>
  <c r="AA75" i="10" s="1"/>
  <c r="AA78" i="10" s="1"/>
  <c r="AA81" i="10" s="1"/>
  <c r="AA76" i="10"/>
  <c r="Z81" i="10"/>
  <c r="AA88" i="10"/>
  <c r="AA89" i="10" s="1"/>
  <c r="Z95" i="10"/>
  <c r="Z98" i="10" s="1"/>
  <c r="J55" i="10"/>
  <c r="AF8" i="21"/>
  <c r="AF10" i="21" s="1"/>
  <c r="AE12" i="21"/>
  <c r="AE14" i="21" s="1"/>
  <c r="AD71" i="21"/>
  <c r="AD52" i="21"/>
  <c r="AD55" i="21"/>
  <c r="AH20" i="22"/>
  <c r="AH12" i="22"/>
  <c r="AG11" i="21" s="1"/>
  <c r="AI17" i="22"/>
  <c r="AY219" i="22"/>
  <c r="AY177" i="22"/>
  <c r="AY212" i="22"/>
  <c r="AY205" i="22"/>
  <c r="AY149" i="22"/>
  <c r="AY142" i="22"/>
  <c r="AY135" i="22"/>
  <c r="AY114" i="22"/>
  <c r="AY191" i="22"/>
  <c r="AY184" i="22"/>
  <c r="AY198" i="22"/>
  <c r="AY156" i="22"/>
  <c r="AY72" i="22"/>
  <c r="AY44" i="22"/>
  <c r="AY23" i="22"/>
  <c r="AY163" i="22"/>
  <c r="AY170" i="22"/>
  <c r="AY86" i="22"/>
  <c r="AY65" i="22"/>
  <c r="AY58" i="22"/>
  <c r="AY51" i="22"/>
  <c r="AY128" i="22"/>
  <c r="AY107" i="22"/>
  <c r="AY100" i="22"/>
  <c r="AY93" i="22"/>
  <c r="AY37" i="22"/>
  <c r="AY30" i="22"/>
  <c r="AY121" i="22"/>
  <c r="AY79" i="22"/>
  <c r="AY25" i="10"/>
  <c r="AZ9" i="22"/>
  <c r="AZ16" i="22" s="1"/>
  <c r="AX15" i="10"/>
  <c r="AX65" i="21"/>
  <c r="H62" i="21"/>
  <c r="H66" i="21" s="1"/>
  <c r="N22" i="10"/>
  <c r="O20" i="10" s="1"/>
  <c r="O21" i="10" s="1"/>
  <c r="V16" i="10"/>
  <c r="U18" i="10"/>
  <c r="AM28" i="10"/>
  <c r="AM29" i="10" s="1"/>
  <c r="BA19" i="10"/>
  <c r="AX70" i="21"/>
  <c r="AX51" i="21"/>
  <c r="AZ7" i="10"/>
  <c r="AY101" i="10"/>
  <c r="AY67" i="10"/>
  <c r="AY33" i="10"/>
  <c r="AY50" i="10"/>
  <c r="AY7" i="21"/>
  <c r="AY17" i="21" s="1"/>
  <c r="AY84" i="10"/>
  <c r="I102" i="10"/>
  <c r="I9" i="10" s="1"/>
  <c r="I103" i="10"/>
  <c r="J104" i="10"/>
  <c r="I38" i="10"/>
  <c r="T53" i="21" l="1"/>
  <c r="T57" i="21" s="1"/>
  <c r="T72" i="21" s="1"/>
  <c r="AA80" i="10"/>
  <c r="AB71" i="10" s="1"/>
  <c r="AA92" i="10"/>
  <c r="AA95" i="10" s="1"/>
  <c r="AA98" i="10" s="1"/>
  <c r="J58" i="10"/>
  <c r="AE71" i="21"/>
  <c r="AE52" i="21"/>
  <c r="AE55" i="21"/>
  <c r="AG8" i="21"/>
  <c r="AG10" i="21" s="1"/>
  <c r="AH8" i="21" s="1"/>
  <c r="AH10" i="21" s="1"/>
  <c r="AI8" i="21" s="1"/>
  <c r="AI10" i="21" s="1"/>
  <c r="AJ8" i="21" s="1"/>
  <c r="AJ10" i="21" s="1"/>
  <c r="AK8" i="21" s="1"/>
  <c r="AK10" i="21" s="1"/>
  <c r="AL8" i="21" s="1"/>
  <c r="AL10" i="21" s="1"/>
  <c r="AM8" i="21" s="1"/>
  <c r="AF12" i="21"/>
  <c r="AF14" i="21" s="1"/>
  <c r="AH13" i="22"/>
  <c r="AH11" i="22"/>
  <c r="AI19" i="22"/>
  <c r="AI10" i="22"/>
  <c r="AZ219" i="22"/>
  <c r="AZ212" i="22"/>
  <c r="AZ191" i="22"/>
  <c r="AZ184" i="22"/>
  <c r="AZ198" i="22"/>
  <c r="AZ177" i="22"/>
  <c r="AZ170" i="22"/>
  <c r="AZ135" i="22"/>
  <c r="AZ156" i="22"/>
  <c r="AZ163" i="22"/>
  <c r="AZ65" i="22"/>
  <c r="AZ37" i="22"/>
  <c r="AZ205" i="22"/>
  <c r="AZ149" i="22"/>
  <c r="AZ128" i="22"/>
  <c r="AZ107" i="22"/>
  <c r="AZ142" i="22"/>
  <c r="AZ100" i="22"/>
  <c r="AZ93" i="22"/>
  <c r="AZ44" i="22"/>
  <c r="AZ30" i="22"/>
  <c r="AZ121" i="22"/>
  <c r="AZ114" i="22"/>
  <c r="AZ79" i="22"/>
  <c r="AZ23" i="22"/>
  <c r="AZ72" i="22"/>
  <c r="AZ58" i="22"/>
  <c r="AZ51" i="22"/>
  <c r="AZ86" i="22"/>
  <c r="AZ25" i="10"/>
  <c r="BA9" i="22"/>
  <c r="BA16" i="22" s="1"/>
  <c r="Z12" i="10"/>
  <c r="AA8" i="10" s="1"/>
  <c r="AA11" i="10" s="1"/>
  <c r="H67" i="21"/>
  <c r="AY15" i="10"/>
  <c r="AY65" i="21"/>
  <c r="W16" i="10"/>
  <c r="V18" i="10"/>
  <c r="O74" i="21"/>
  <c r="O22" i="10"/>
  <c r="AM30" i="10"/>
  <c r="AY51" i="21"/>
  <c r="AY70" i="21"/>
  <c r="BA7" i="10"/>
  <c r="AZ7" i="21"/>
  <c r="AZ17" i="21" s="1"/>
  <c r="AZ101" i="10"/>
  <c r="AZ67" i="10"/>
  <c r="AZ84" i="10"/>
  <c r="AZ50" i="10"/>
  <c r="AZ33" i="10"/>
  <c r="I41" i="10"/>
  <c r="I110" i="10" s="1"/>
  <c r="I59" i="21" s="1"/>
  <c r="I106" i="10"/>
  <c r="U53" i="21" l="1"/>
  <c r="U57" i="21" s="1"/>
  <c r="U72" i="21" s="1"/>
  <c r="AA93" i="10"/>
  <c r="AA97" i="10"/>
  <c r="AB88" i="10" s="1"/>
  <c r="AB89" i="10" s="1"/>
  <c r="AB76" i="10"/>
  <c r="J59" i="10"/>
  <c r="J63" i="10"/>
  <c r="J61" i="10"/>
  <c r="J64" i="10" s="1"/>
  <c r="AB72" i="10"/>
  <c r="AF55" i="21"/>
  <c r="AF71" i="21"/>
  <c r="AF52" i="21"/>
  <c r="AG12" i="21"/>
  <c r="AG14" i="21" s="1"/>
  <c r="AM10" i="21"/>
  <c r="AN8" i="21" s="1"/>
  <c r="AI20" i="22"/>
  <c r="AI12" i="22"/>
  <c r="AH11" i="21" s="1"/>
  <c r="AH12" i="21" s="1"/>
  <c r="AH14" i="21" s="1"/>
  <c r="AJ17" i="22"/>
  <c r="BA205" i="22"/>
  <c r="BA198" i="22"/>
  <c r="BA191" i="22"/>
  <c r="BA177" i="22"/>
  <c r="BA170" i="22"/>
  <c r="BA128" i="22"/>
  <c r="BA184" i="22"/>
  <c r="BA156" i="22"/>
  <c r="BA163" i="22"/>
  <c r="BA149" i="22"/>
  <c r="BA219" i="22"/>
  <c r="BA107" i="22"/>
  <c r="BA100" i="22"/>
  <c r="BA58" i="22"/>
  <c r="BA30" i="22"/>
  <c r="BA142" i="22"/>
  <c r="BA121" i="22"/>
  <c r="BA114" i="22"/>
  <c r="BA37" i="22"/>
  <c r="BA212" i="22"/>
  <c r="BA135" i="22"/>
  <c r="BA79" i="22"/>
  <c r="BA23" i="22"/>
  <c r="BA86" i="22"/>
  <c r="BA72" i="22"/>
  <c r="BA51" i="22"/>
  <c r="BA65" i="22"/>
  <c r="BA44" i="22"/>
  <c r="BA93" i="22"/>
  <c r="BA25" i="10"/>
  <c r="BB9" i="22"/>
  <c r="BB16" i="22" s="1"/>
  <c r="AZ15" i="10"/>
  <c r="AZ65" i="21"/>
  <c r="P20" i="10"/>
  <c r="P21" i="10" s="1"/>
  <c r="P74" i="21" s="1"/>
  <c r="X16" i="10"/>
  <c r="W18" i="10"/>
  <c r="AN28" i="10"/>
  <c r="AN29" i="10" s="1"/>
  <c r="AZ51" i="21"/>
  <c r="AZ70" i="21"/>
  <c r="I46" i="10"/>
  <c r="I114" i="10" s="1"/>
  <c r="I58" i="21"/>
  <c r="I60" i="21" s="1"/>
  <c r="I73" i="21"/>
  <c r="I75" i="21" s="1"/>
  <c r="I77" i="21" s="1"/>
  <c r="I61" i="21" s="1"/>
  <c r="BA7" i="21"/>
  <c r="BA17" i="21" s="1"/>
  <c r="BA84" i="10"/>
  <c r="BA50" i="10"/>
  <c r="BA33" i="10"/>
  <c r="BA101" i="10"/>
  <c r="BA67" i="10"/>
  <c r="I42" i="10"/>
  <c r="I108" i="10"/>
  <c r="I107" i="10"/>
  <c r="I111" i="10"/>
  <c r="I44" i="10"/>
  <c r="I113" i="10" s="1"/>
  <c r="V53" i="21" l="1"/>
  <c r="V57" i="21" s="1"/>
  <c r="V72" i="21" s="1"/>
  <c r="AB92" i="10"/>
  <c r="AB95" i="10" s="1"/>
  <c r="AB98" i="10" s="1"/>
  <c r="AB75" i="10"/>
  <c r="AB80" i="10" s="1"/>
  <c r="AC71" i="10" s="1"/>
  <c r="AG52" i="21"/>
  <c r="AG71" i="21"/>
  <c r="AG55" i="21"/>
  <c r="AH71" i="21"/>
  <c r="AH55" i="21"/>
  <c r="AH52" i="21"/>
  <c r="AN10" i="21"/>
  <c r="AO8" i="21" s="1"/>
  <c r="AI13" i="22"/>
  <c r="AI11" i="22"/>
  <c r="AJ19" i="22"/>
  <c r="AJ10" i="22"/>
  <c r="BB184" i="22"/>
  <c r="BB191" i="22"/>
  <c r="BB198" i="22"/>
  <c r="BB163" i="22"/>
  <c r="BB156" i="22"/>
  <c r="BB121" i="22"/>
  <c r="BB219" i="22"/>
  <c r="BB212" i="22"/>
  <c r="BB205" i="22"/>
  <c r="BB149" i="22"/>
  <c r="BB142" i="22"/>
  <c r="BB128" i="22"/>
  <c r="BB170" i="22"/>
  <c r="BB114" i="22"/>
  <c r="BB93" i="22"/>
  <c r="BB86" i="22"/>
  <c r="BB79" i="22"/>
  <c r="BB51" i="22"/>
  <c r="BB177" i="22"/>
  <c r="BB135" i="22"/>
  <c r="BB107" i="22"/>
  <c r="BB72" i="22"/>
  <c r="BB100" i="22"/>
  <c r="BB65" i="22"/>
  <c r="BB58" i="22"/>
  <c r="BB44" i="22"/>
  <c r="BB37" i="22"/>
  <c r="BB30" i="22"/>
  <c r="BB23" i="22"/>
  <c r="AA12" i="10"/>
  <c r="AB8" i="10" s="1"/>
  <c r="AB11" i="10" s="1"/>
  <c r="BA15" i="10"/>
  <c r="BA65" i="21"/>
  <c r="P22" i="10"/>
  <c r="Q20" i="10" s="1"/>
  <c r="Y16" i="10"/>
  <c r="X18" i="10"/>
  <c r="AN30" i="10"/>
  <c r="BA70" i="21"/>
  <c r="BA51" i="21"/>
  <c r="I62" i="21"/>
  <c r="I66" i="21" s="1"/>
  <c r="I67" i="21" s="1"/>
  <c r="K54" i="10"/>
  <c r="I47" i="10"/>
  <c r="I115" i="10" s="1"/>
  <c r="J37" i="10"/>
  <c r="W53" i="21" l="1"/>
  <c r="W57" i="21" s="1"/>
  <c r="W72" i="21" s="1"/>
  <c r="AB93" i="10"/>
  <c r="AB97" i="10"/>
  <c r="AC88" i="10" s="1"/>
  <c r="AC89" i="10" s="1"/>
  <c r="AC76" i="10"/>
  <c r="AB78" i="10"/>
  <c r="AB81" i="10" s="1"/>
  <c r="K55" i="10"/>
  <c r="K58" i="10" s="1"/>
  <c r="K59" i="10" s="1"/>
  <c r="AC72" i="10"/>
  <c r="AO10" i="21"/>
  <c r="AP8" i="21" s="1"/>
  <c r="AJ20" i="22"/>
  <c r="AJ12" i="22"/>
  <c r="AI11" i="21" s="1"/>
  <c r="AI12" i="21" s="1"/>
  <c r="AI14" i="21" s="1"/>
  <c r="AK17" i="22"/>
  <c r="Q21" i="10"/>
  <c r="Q74" i="21" s="1"/>
  <c r="Q22" i="10"/>
  <c r="R20" i="10" s="1"/>
  <c r="R21" i="10" s="1"/>
  <c r="R74" i="21" s="1"/>
  <c r="Z16" i="10"/>
  <c r="Y18" i="10"/>
  <c r="AO28" i="10"/>
  <c r="AO29" i="10" s="1"/>
  <c r="J102" i="10"/>
  <c r="J9" i="10" s="1"/>
  <c r="J103" i="10"/>
  <c r="K104" i="10"/>
  <c r="J38" i="10"/>
  <c r="J106" i="10" s="1"/>
  <c r="X53" i="21" l="1"/>
  <c r="X57" i="21" s="1"/>
  <c r="X72" i="21" s="1"/>
  <c r="K63" i="10"/>
  <c r="AC92" i="10"/>
  <c r="AC95" i="10" s="1"/>
  <c r="AC98" i="10" s="1"/>
  <c r="AC75" i="10"/>
  <c r="AC80" i="10" s="1"/>
  <c r="AD71" i="10" s="1"/>
  <c r="K61" i="10"/>
  <c r="K64" i="10" s="1"/>
  <c r="AI52" i="21"/>
  <c r="AI55" i="21"/>
  <c r="AI71" i="21"/>
  <c r="AP10" i="21"/>
  <c r="AQ8" i="21" s="1"/>
  <c r="AJ13" i="22"/>
  <c r="AJ11" i="22"/>
  <c r="AK19" i="22"/>
  <c r="AK10" i="22"/>
  <c r="AB12" i="10"/>
  <c r="AC8" i="10" s="1"/>
  <c r="AC11" i="10" s="1"/>
  <c r="AA16" i="10"/>
  <c r="Z18" i="10"/>
  <c r="R22" i="10"/>
  <c r="AO30" i="10"/>
  <c r="J58" i="21"/>
  <c r="J73" i="21"/>
  <c r="J75" i="21" s="1"/>
  <c r="J77" i="21" s="1"/>
  <c r="J61" i="21" s="1"/>
  <c r="J41" i="10"/>
  <c r="Y53" i="21" l="1"/>
  <c r="Y57" i="21" s="1"/>
  <c r="Y72" i="21" s="1"/>
  <c r="AC93" i="10"/>
  <c r="AC97" i="10"/>
  <c r="AD88" i="10" s="1"/>
  <c r="AC78" i="10"/>
  <c r="AC81" i="10" s="1"/>
  <c r="AD72" i="10"/>
  <c r="AD76" i="10"/>
  <c r="AQ10" i="21"/>
  <c r="AR8" i="21" s="1"/>
  <c r="AK20" i="22"/>
  <c r="AK12" i="22"/>
  <c r="AJ11" i="21" s="1"/>
  <c r="AJ12" i="21" s="1"/>
  <c r="AJ14" i="21" s="1"/>
  <c r="AL17" i="22"/>
  <c r="S20" i="10"/>
  <c r="S21" i="10" s="1"/>
  <c r="S74" i="21" s="1"/>
  <c r="AB16" i="10"/>
  <c r="AA18" i="10"/>
  <c r="AP28" i="10"/>
  <c r="AP29" i="10" s="1"/>
  <c r="J46" i="10"/>
  <c r="J114" i="10" s="1"/>
  <c r="J110" i="10"/>
  <c r="J42" i="10"/>
  <c r="J108" i="10"/>
  <c r="J107" i="10"/>
  <c r="J44" i="10"/>
  <c r="J113" i="10" s="1"/>
  <c r="Z53" i="21" l="1"/>
  <c r="Z57" i="21" s="1"/>
  <c r="Z72" i="21" s="1"/>
  <c r="AD89" i="10"/>
  <c r="AD92" i="10" s="1"/>
  <c r="AD93" i="10" s="1"/>
  <c r="AD75" i="10"/>
  <c r="AD80" i="10" s="1"/>
  <c r="AE71" i="10" s="1"/>
  <c r="AJ52" i="21"/>
  <c r="AJ55" i="21"/>
  <c r="AJ71" i="21"/>
  <c r="AR10" i="21"/>
  <c r="AS8" i="21" s="1"/>
  <c r="AK13" i="22"/>
  <c r="AK11" i="22"/>
  <c r="AL19" i="22"/>
  <c r="AL10" i="22"/>
  <c r="AC12" i="10"/>
  <c r="AD8" i="10" s="1"/>
  <c r="AD11" i="10" s="1"/>
  <c r="AC16" i="10"/>
  <c r="AB18" i="10"/>
  <c r="S22" i="10"/>
  <c r="AP30" i="10"/>
  <c r="J111" i="10"/>
  <c r="J59" i="21"/>
  <c r="J60" i="21" s="1"/>
  <c r="L54" i="10"/>
  <c r="J47" i="10"/>
  <c r="J115" i="10" s="1"/>
  <c r="K37" i="10"/>
  <c r="AA53" i="21" l="1"/>
  <c r="AA57" i="21" s="1"/>
  <c r="AA72" i="21" s="1"/>
  <c r="AD78" i="10"/>
  <c r="AD81" i="10" s="1"/>
  <c r="AD97" i="10"/>
  <c r="AE88" i="10" s="1"/>
  <c r="AE76" i="10"/>
  <c r="AD95" i="10"/>
  <c r="AD98" i="10" s="1"/>
  <c r="L55" i="10"/>
  <c r="L58" i="10" s="1"/>
  <c r="L59" i="10" s="1"/>
  <c r="AE72" i="10"/>
  <c r="AS10" i="21"/>
  <c r="AT8" i="21" s="1"/>
  <c r="AL20" i="22"/>
  <c r="AL12" i="22"/>
  <c r="AK11" i="21" s="1"/>
  <c r="AK12" i="21" s="1"/>
  <c r="AK14" i="21" s="1"/>
  <c r="AM17" i="22"/>
  <c r="J62" i="21"/>
  <c r="J66" i="21" s="1"/>
  <c r="J67" i="21" s="1"/>
  <c r="T20" i="10"/>
  <c r="T21" i="10" s="1"/>
  <c r="T74" i="21" s="1"/>
  <c r="AD16" i="10"/>
  <c r="AC18" i="10"/>
  <c r="AQ28" i="10"/>
  <c r="AQ29" i="10" s="1"/>
  <c r="K102" i="10"/>
  <c r="K9" i="10" s="1"/>
  <c r="K103" i="10"/>
  <c r="L104" i="10"/>
  <c r="K38" i="10"/>
  <c r="K106" i="10" s="1"/>
  <c r="AB53" i="21" l="1"/>
  <c r="AB57" i="21" s="1"/>
  <c r="AB72" i="21" s="1"/>
  <c r="AE89" i="10"/>
  <c r="AE92" i="10" s="1"/>
  <c r="AE95" i="10" s="1"/>
  <c r="AE98" i="10" s="1"/>
  <c r="L63" i="10"/>
  <c r="AE75" i="10"/>
  <c r="AE80" i="10" s="1"/>
  <c r="AF71" i="10" s="1"/>
  <c r="L61" i="10"/>
  <c r="L64" i="10" s="1"/>
  <c r="AK52" i="21"/>
  <c r="AK55" i="21"/>
  <c r="AK71" i="21"/>
  <c r="AL13" i="22"/>
  <c r="AL11" i="22"/>
  <c r="AM19" i="22"/>
  <c r="AM10" i="22"/>
  <c r="AD12" i="10"/>
  <c r="AE8" i="10" s="1"/>
  <c r="AE11" i="10" s="1"/>
  <c r="T22" i="10"/>
  <c r="U20" i="10" s="1"/>
  <c r="AE16" i="10"/>
  <c r="AD18" i="10"/>
  <c r="AQ30" i="10"/>
  <c r="K58" i="21"/>
  <c r="K73" i="21"/>
  <c r="K75" i="21" s="1"/>
  <c r="K77" i="21" s="1"/>
  <c r="K61" i="21" s="1"/>
  <c r="K41" i="10"/>
  <c r="AC53" i="21" l="1"/>
  <c r="AC57" i="21" s="1"/>
  <c r="AC72" i="21" s="1"/>
  <c r="AE93" i="10"/>
  <c r="AE97" i="10"/>
  <c r="AF88" i="10" s="1"/>
  <c r="AF76" i="10"/>
  <c r="AE78" i="10"/>
  <c r="AE81" i="10" s="1"/>
  <c r="AF72" i="10"/>
  <c r="AT10" i="21"/>
  <c r="AU8" i="21" s="1"/>
  <c r="AM20" i="22"/>
  <c r="AM12" i="22"/>
  <c r="AL11" i="21" s="1"/>
  <c r="AL12" i="21" s="1"/>
  <c r="AL14" i="21" s="1"/>
  <c r="AN17" i="22"/>
  <c r="U21" i="10"/>
  <c r="U74" i="21" s="1"/>
  <c r="U22" i="10"/>
  <c r="V20" i="10" s="1"/>
  <c r="V21" i="10" s="1"/>
  <c r="V74" i="21" s="1"/>
  <c r="AF16" i="10"/>
  <c r="AE18" i="10"/>
  <c r="AR28" i="10"/>
  <c r="AR29" i="10" s="1"/>
  <c r="K46" i="10"/>
  <c r="K114" i="10" s="1"/>
  <c r="K110" i="10"/>
  <c r="K59" i="21" s="1"/>
  <c r="K60" i="21" s="1"/>
  <c r="K108" i="10"/>
  <c r="K107" i="10"/>
  <c r="K44" i="10"/>
  <c r="K113" i="10" s="1"/>
  <c r="K42" i="10"/>
  <c r="AD53" i="21" l="1"/>
  <c r="AD57" i="21" s="1"/>
  <c r="AD72" i="21" s="1"/>
  <c r="AF75" i="10"/>
  <c r="AF80" i="10" s="1"/>
  <c r="AG71" i="10" s="1"/>
  <c r="AG72" i="10" s="1"/>
  <c r="AF89" i="10"/>
  <c r="AF92" i="10" s="1"/>
  <c r="AF95" i="10" s="1"/>
  <c r="AF98" i="10" s="1"/>
  <c r="AL71" i="21"/>
  <c r="AL52" i="21"/>
  <c r="AL55" i="21"/>
  <c r="AM13" i="22"/>
  <c r="AM11" i="22"/>
  <c r="AN19" i="22"/>
  <c r="AN10" i="22"/>
  <c r="AE12" i="10"/>
  <c r="AF8" i="10" s="1"/>
  <c r="AF11" i="10" s="1"/>
  <c r="K111" i="10"/>
  <c r="K62" i="21"/>
  <c r="K66" i="21" s="1"/>
  <c r="V22" i="10"/>
  <c r="W20" i="10" s="1"/>
  <c r="AG16" i="10"/>
  <c r="AF18" i="10"/>
  <c r="AR30" i="10"/>
  <c r="M54" i="10"/>
  <c r="K47" i="10"/>
  <c r="K115" i="10" s="1"/>
  <c r="L37" i="10"/>
  <c r="AE53" i="21" l="1"/>
  <c r="AE57" i="21" s="1"/>
  <c r="AE72" i="21" s="1"/>
  <c r="AF78" i="10"/>
  <c r="AF81" i="10" s="1"/>
  <c r="AF93" i="10"/>
  <c r="AF97" i="10"/>
  <c r="AG88" i="10" s="1"/>
  <c r="AG89" i="10" s="1"/>
  <c r="AG76" i="10"/>
  <c r="M55" i="10"/>
  <c r="M58" i="10" s="1"/>
  <c r="M59" i="10" s="1"/>
  <c r="AU10" i="21"/>
  <c r="AV8" i="21" s="1"/>
  <c r="AN20" i="22"/>
  <c r="AN12" i="22"/>
  <c r="AM11" i="21" s="1"/>
  <c r="AM12" i="21" s="1"/>
  <c r="AM14" i="21" s="1"/>
  <c r="AO17" i="22"/>
  <c r="K67" i="21"/>
  <c r="W21" i="10"/>
  <c r="W74" i="21" s="1"/>
  <c r="W22" i="10"/>
  <c r="X20" i="10" s="1"/>
  <c r="X21" i="10" s="1"/>
  <c r="X74" i="21" s="1"/>
  <c r="AH16" i="10"/>
  <c r="AG18" i="10"/>
  <c r="AS28" i="10"/>
  <c r="AS29" i="10" s="1"/>
  <c r="L102" i="10"/>
  <c r="L9" i="10" s="1"/>
  <c r="L103" i="10"/>
  <c r="M104" i="10"/>
  <c r="L38" i="10"/>
  <c r="L106" i="10" s="1"/>
  <c r="AF53" i="21" l="1"/>
  <c r="AF57" i="21" s="1"/>
  <c r="AF72" i="21" s="1"/>
  <c r="AG75" i="10"/>
  <c r="AG80" i="10" s="1"/>
  <c r="AH71" i="10" s="1"/>
  <c r="M63" i="10"/>
  <c r="AG78" i="10"/>
  <c r="AG81" i="10" s="1"/>
  <c r="M61" i="10"/>
  <c r="M64" i="10" s="1"/>
  <c r="AG92" i="10"/>
  <c r="AG93" i="10" s="1"/>
  <c r="AM55" i="21"/>
  <c r="AM71" i="21"/>
  <c r="AM52" i="21"/>
  <c r="AN13" i="22"/>
  <c r="AN11" i="22"/>
  <c r="AO19" i="22"/>
  <c r="AO10" i="22"/>
  <c r="AF12" i="10"/>
  <c r="AG8" i="10" s="1"/>
  <c r="AG11" i="10" s="1"/>
  <c r="X22" i="10"/>
  <c r="Y20" i="10" s="1"/>
  <c r="Y21" i="10" s="1"/>
  <c r="Y74" i="21" s="1"/>
  <c r="AI16" i="10"/>
  <c r="AH18" i="10"/>
  <c r="AS30" i="10"/>
  <c r="L73" i="21"/>
  <c r="L75" i="21" s="1"/>
  <c r="L77" i="21" s="1"/>
  <c r="L61" i="21" s="1"/>
  <c r="L58" i="21"/>
  <c r="L41" i="10"/>
  <c r="AG53" i="21" l="1"/>
  <c r="AG57" i="21" s="1"/>
  <c r="AG72" i="21" s="1"/>
  <c r="AG97" i="10"/>
  <c r="AH88" i="10" s="1"/>
  <c r="AH76" i="10"/>
  <c r="AH72" i="10"/>
  <c r="AH75" i="10" s="1"/>
  <c r="AH80" i="10" s="1"/>
  <c r="AI71" i="10" s="1"/>
  <c r="AG95" i="10"/>
  <c r="AG98" i="10" s="1"/>
  <c r="AV10" i="21"/>
  <c r="AW8" i="21" s="1"/>
  <c r="AO20" i="22"/>
  <c r="AO12" i="22"/>
  <c r="AN11" i="21" s="1"/>
  <c r="AN12" i="21" s="1"/>
  <c r="AN14" i="21" s="1"/>
  <c r="AP17" i="22"/>
  <c r="AJ16" i="10"/>
  <c r="AI18" i="10"/>
  <c r="Y22" i="10"/>
  <c r="AT28" i="10"/>
  <c r="AT29" i="10" s="1"/>
  <c r="L46" i="10"/>
  <c r="L114" i="10" s="1"/>
  <c r="L110" i="10"/>
  <c r="L42" i="10"/>
  <c r="L108" i="10"/>
  <c r="L107" i="10"/>
  <c r="L44" i="10"/>
  <c r="L113" i="10" s="1"/>
  <c r="AH53" i="21" l="1"/>
  <c r="AH57" i="21" s="1"/>
  <c r="AH72" i="21" s="1"/>
  <c r="AH89" i="10"/>
  <c r="AH92" i="10" s="1"/>
  <c r="AH95" i="10" s="1"/>
  <c r="AH98" i="10" s="1"/>
  <c r="AH78" i="10"/>
  <c r="AH81" i="10" s="1"/>
  <c r="AI72" i="10"/>
  <c r="AI76" i="10"/>
  <c r="AN55" i="21"/>
  <c r="AN71" i="21"/>
  <c r="AN52" i="21"/>
  <c r="AO13" i="22"/>
  <c r="AO11" i="22"/>
  <c r="AP19" i="22"/>
  <c r="AP10" i="22"/>
  <c r="AG12" i="10"/>
  <c r="AH8" i="10" s="1"/>
  <c r="AH11" i="10" s="1"/>
  <c r="Z20" i="10"/>
  <c r="Z21" i="10" s="1"/>
  <c r="AK16" i="10"/>
  <c r="AJ18" i="10"/>
  <c r="AT30" i="10"/>
  <c r="L111" i="10"/>
  <c r="L59" i="21"/>
  <c r="L60" i="21" s="1"/>
  <c r="N54" i="10"/>
  <c r="M37" i="10"/>
  <c r="L47" i="10"/>
  <c r="L115" i="10" s="1"/>
  <c r="AI53" i="21" l="1"/>
  <c r="AI57" i="21" s="1"/>
  <c r="AI72" i="21" s="1"/>
  <c r="AH93" i="10"/>
  <c r="AH97" i="10"/>
  <c r="AI88" i="10" s="1"/>
  <c r="AI75" i="10"/>
  <c r="AI78" i="10" s="1"/>
  <c r="AI81" i="10" s="1"/>
  <c r="N55" i="10"/>
  <c r="N58" i="10" s="1"/>
  <c r="N59" i="10" s="1"/>
  <c r="AW10" i="21"/>
  <c r="AX8" i="21" s="1"/>
  <c r="AP20" i="22"/>
  <c r="AP12" i="22"/>
  <c r="AO11" i="21" s="1"/>
  <c r="AO12" i="21" s="1"/>
  <c r="AO14" i="21" s="1"/>
  <c r="AQ17" i="22"/>
  <c r="Z74" i="21"/>
  <c r="L62" i="21"/>
  <c r="L66" i="21" s="1"/>
  <c r="L67" i="21" s="1"/>
  <c r="Z22" i="10"/>
  <c r="AA20" i="10" s="1"/>
  <c r="AA21" i="10" s="1"/>
  <c r="AA74" i="21" s="1"/>
  <c r="AL16" i="10"/>
  <c r="AK18" i="10"/>
  <c r="AU28" i="10"/>
  <c r="AU29" i="10" s="1"/>
  <c r="M102" i="10"/>
  <c r="M9" i="10" s="1"/>
  <c r="M103" i="10"/>
  <c r="N104" i="10"/>
  <c r="M38" i="10"/>
  <c r="M106" i="10" s="1"/>
  <c r="AJ53" i="21" l="1"/>
  <c r="AJ57" i="21" s="1"/>
  <c r="AJ72" i="21" s="1"/>
  <c r="AI89" i="10"/>
  <c r="AI92" i="10" s="1"/>
  <c r="AI93" i="10" s="1"/>
  <c r="AI80" i="10"/>
  <c r="AJ71" i="10" s="1"/>
  <c r="N63" i="10"/>
  <c r="N61" i="10"/>
  <c r="N64" i="10" s="1"/>
  <c r="AO52" i="21"/>
  <c r="AO71" i="21"/>
  <c r="AO55" i="21"/>
  <c r="AP13" i="22"/>
  <c r="AP11" i="22"/>
  <c r="AQ19" i="22"/>
  <c r="AQ10" i="22"/>
  <c r="AH12" i="10"/>
  <c r="AI8" i="10" s="1"/>
  <c r="AI11" i="10" s="1"/>
  <c r="AA22" i="10"/>
  <c r="AB20" i="10" s="1"/>
  <c r="AB21" i="10" s="1"/>
  <c r="AB74" i="21" s="1"/>
  <c r="AM16" i="10"/>
  <c r="AL18" i="10"/>
  <c r="AU30" i="10"/>
  <c r="M73" i="21"/>
  <c r="M75" i="21" s="1"/>
  <c r="M77" i="21" s="1"/>
  <c r="M61" i="21" s="1"/>
  <c r="M58" i="21"/>
  <c r="M41" i="10"/>
  <c r="AK53" i="21" l="1"/>
  <c r="AK57" i="21" s="1"/>
  <c r="AK72" i="21" s="1"/>
  <c r="AI95" i="10"/>
  <c r="AI97" i="10"/>
  <c r="AJ88" i="10" s="1"/>
  <c r="AJ76" i="10"/>
  <c r="AJ72" i="10"/>
  <c r="AJ75" i="10" s="1"/>
  <c r="AX10" i="21"/>
  <c r="AY8" i="21" s="1"/>
  <c r="AQ20" i="22"/>
  <c r="AQ12" i="22"/>
  <c r="AP11" i="21" s="1"/>
  <c r="AP12" i="21" s="1"/>
  <c r="AP14" i="21" s="1"/>
  <c r="AR17" i="22"/>
  <c r="AN16" i="10"/>
  <c r="AM18" i="10"/>
  <c r="AB22" i="10"/>
  <c r="AV28" i="10"/>
  <c r="AV29" i="10" s="1"/>
  <c r="M46" i="10"/>
  <c r="M114" i="10" s="1"/>
  <c r="M110" i="10"/>
  <c r="M42" i="10"/>
  <c r="M108" i="10"/>
  <c r="M107" i="10"/>
  <c r="M44" i="10"/>
  <c r="M113" i="10" s="1"/>
  <c r="AL53" i="21" l="1"/>
  <c r="AL57" i="21" s="1"/>
  <c r="AL72" i="21" s="1"/>
  <c r="AJ89" i="10"/>
  <c r="AJ92" i="10" s="1"/>
  <c r="AJ95" i="10" s="1"/>
  <c r="AI98" i="10"/>
  <c r="AJ80" i="10"/>
  <c r="AK71" i="10" s="1"/>
  <c r="AK72" i="10" s="1"/>
  <c r="AJ78" i="10"/>
  <c r="AJ81" i="10" s="1"/>
  <c r="AP55" i="21"/>
  <c r="AP52" i="21"/>
  <c r="AP71" i="21"/>
  <c r="AQ13" i="22"/>
  <c r="AQ11" i="22"/>
  <c r="AR19" i="22"/>
  <c r="AR10" i="22"/>
  <c r="AI12" i="10"/>
  <c r="AJ8" i="10" s="1"/>
  <c r="AJ11" i="10" s="1"/>
  <c r="AC20" i="10"/>
  <c r="AC21" i="10" s="1"/>
  <c r="AC74" i="21" s="1"/>
  <c r="AO16" i="10"/>
  <c r="AN18" i="10"/>
  <c r="AV30" i="10"/>
  <c r="M111" i="10"/>
  <c r="M59" i="21"/>
  <c r="M60" i="21" s="1"/>
  <c r="O54" i="10"/>
  <c r="N37" i="10"/>
  <c r="M47" i="10"/>
  <c r="M115" i="10" s="1"/>
  <c r="AM53" i="21" l="1"/>
  <c r="AM57" i="21" s="1"/>
  <c r="AM72" i="21" s="1"/>
  <c r="AJ93" i="10"/>
  <c r="AJ98" i="10"/>
  <c r="AJ97" i="10"/>
  <c r="AK88" i="10" s="1"/>
  <c r="AK76" i="10"/>
  <c r="AK75" i="10"/>
  <c r="AK80" i="10" s="1"/>
  <c r="AL71" i="10" s="1"/>
  <c r="O55" i="10"/>
  <c r="AY10" i="21"/>
  <c r="AZ8" i="21" s="1"/>
  <c r="AR20" i="22"/>
  <c r="AR12" i="22"/>
  <c r="AQ11" i="21" s="1"/>
  <c r="AQ12" i="21" s="1"/>
  <c r="AS17" i="22"/>
  <c r="M62" i="21"/>
  <c r="M66" i="21" s="1"/>
  <c r="M67" i="21" s="1"/>
  <c r="AP16" i="10"/>
  <c r="AO18" i="10"/>
  <c r="AC22" i="10"/>
  <c r="AW28" i="10"/>
  <c r="AW29" i="10" s="1"/>
  <c r="N102" i="10"/>
  <c r="N9" i="10" s="1"/>
  <c r="N103" i="10"/>
  <c r="O104" i="10"/>
  <c r="N38" i="10"/>
  <c r="N106" i="10" s="1"/>
  <c r="AN53" i="21" l="1"/>
  <c r="AN57" i="21" s="1"/>
  <c r="AN72" i="21" s="1"/>
  <c r="AQ14" i="21"/>
  <c r="AK89" i="10"/>
  <c r="AK78" i="10"/>
  <c r="AK81" i="10" s="1"/>
  <c r="O58" i="10"/>
  <c r="AL72" i="10"/>
  <c r="AL76" i="10"/>
  <c r="AR13" i="22"/>
  <c r="AR11" i="22"/>
  <c r="AS19" i="22"/>
  <c r="AS10" i="22"/>
  <c r="AJ12" i="10"/>
  <c r="AK8" i="10" s="1"/>
  <c r="AK11" i="10" s="1"/>
  <c r="AQ16" i="10"/>
  <c r="AP18" i="10"/>
  <c r="AD20" i="10"/>
  <c r="AD21" i="10" s="1"/>
  <c r="AD74" i="21" s="1"/>
  <c r="AW30" i="10"/>
  <c r="N58" i="21"/>
  <c r="N73" i="21"/>
  <c r="N75" i="21" s="1"/>
  <c r="N77" i="21" s="1"/>
  <c r="N61" i="21" s="1"/>
  <c r="AO53" i="21"/>
  <c r="AO57" i="21" s="1"/>
  <c r="AO72" i="21" s="1"/>
  <c r="N41" i="10"/>
  <c r="AQ55" i="21" l="1"/>
  <c r="AQ71" i="21"/>
  <c r="AQ52" i="21"/>
  <c r="AK92" i="10"/>
  <c r="O59" i="10"/>
  <c r="O63" i="10"/>
  <c r="O61" i="10"/>
  <c r="O64" i="10" s="1"/>
  <c r="AL75" i="10"/>
  <c r="AZ10" i="21"/>
  <c r="BA8" i="21" s="1"/>
  <c r="AS20" i="22"/>
  <c r="AS12" i="22"/>
  <c r="AR11" i="21" s="1"/>
  <c r="AR12" i="21" s="1"/>
  <c r="AT17" i="22"/>
  <c r="AR16" i="10"/>
  <c r="AQ18" i="10"/>
  <c r="AD22" i="10"/>
  <c r="AX28" i="10"/>
  <c r="AX29" i="10" s="1"/>
  <c r="AP53" i="21"/>
  <c r="AP57" i="21" s="1"/>
  <c r="AP72" i="21" s="1"/>
  <c r="N46" i="10"/>
  <c r="N114" i="10" s="1"/>
  <c r="N110" i="10"/>
  <c r="N42" i="10"/>
  <c r="N108" i="10"/>
  <c r="N107" i="10"/>
  <c r="N44" i="10"/>
  <c r="N113" i="10" s="1"/>
  <c r="AR14" i="21" l="1"/>
  <c r="T19" i="9" s="1"/>
  <c r="T28" i="9" s="1"/>
  <c r="T13" i="9"/>
  <c r="T14" i="9" s="1"/>
  <c r="W15" i="9"/>
  <c r="W17" i="9" s="1"/>
  <c r="W18" i="9" s="1"/>
  <c r="AK97" i="10"/>
  <c r="AL88" i="10" s="1"/>
  <c r="AL89" i="10" s="1"/>
  <c r="AK93" i="10"/>
  <c r="AK95" i="10"/>
  <c r="AL78" i="10"/>
  <c r="AL81" i="10" s="1"/>
  <c r="AL80" i="10"/>
  <c r="AM71" i="10" s="1"/>
  <c r="AR52" i="21"/>
  <c r="AR55" i="21"/>
  <c r="AR71" i="21"/>
  <c r="AS13" i="22"/>
  <c r="AS11" i="22"/>
  <c r="AT19" i="22"/>
  <c r="AT10" i="22"/>
  <c r="AK12" i="10"/>
  <c r="AL8" i="10" s="1"/>
  <c r="AL11" i="10" s="1"/>
  <c r="AS16" i="10"/>
  <c r="AR18" i="10"/>
  <c r="AE20" i="10"/>
  <c r="AE21" i="10" s="1"/>
  <c r="AE74" i="21" s="1"/>
  <c r="AX30" i="10"/>
  <c r="N111" i="10"/>
  <c r="N59" i="21"/>
  <c r="N60" i="21" s="1"/>
  <c r="AQ53" i="21"/>
  <c r="AQ57" i="21" s="1"/>
  <c r="P54" i="10"/>
  <c r="N47" i="10"/>
  <c r="N115" i="10" s="1"/>
  <c r="O37" i="10"/>
  <c r="AQ72" i="21" l="1"/>
  <c r="AK98" i="10"/>
  <c r="AL92" i="10"/>
  <c r="AL93" i="10" s="1"/>
  <c r="AM72" i="10"/>
  <c r="AM75" i="10" s="1"/>
  <c r="AM78" i="10" s="1"/>
  <c r="AM81" i="10" s="1"/>
  <c r="AM76" i="10"/>
  <c r="P55" i="10"/>
  <c r="BA10" i="21"/>
  <c r="AT20" i="22"/>
  <c r="AT12" i="22"/>
  <c r="AS11" i="21" s="1"/>
  <c r="AS12" i="21" s="1"/>
  <c r="AS14" i="21" s="1"/>
  <c r="AU17" i="22"/>
  <c r="N62" i="21"/>
  <c r="N66" i="21" s="1"/>
  <c r="N67" i="21" s="1"/>
  <c r="AT16" i="10"/>
  <c r="AS18" i="10"/>
  <c r="AE22" i="10"/>
  <c r="AY28" i="10"/>
  <c r="AY29" i="10" s="1"/>
  <c r="O102" i="10"/>
  <c r="O9" i="10" s="1"/>
  <c r="O103" i="10"/>
  <c r="AR53" i="21"/>
  <c r="AR57" i="21" s="1"/>
  <c r="AR72" i="21" s="1"/>
  <c r="P104" i="10"/>
  <c r="O38" i="10"/>
  <c r="O106" i="10" s="1"/>
  <c r="T20" i="9" l="1"/>
  <c r="T29" i="9"/>
  <c r="AL95" i="10"/>
  <c r="AL97" i="10"/>
  <c r="AM88" i="10" s="1"/>
  <c r="AM80" i="10"/>
  <c r="AN71" i="10" s="1"/>
  <c r="AN72" i="10" s="1"/>
  <c r="AN75" i="10" s="1"/>
  <c r="P58" i="10"/>
  <c r="AS52" i="21"/>
  <c r="AS55" i="21"/>
  <c r="AS71" i="21"/>
  <c r="AT13" i="22"/>
  <c r="AT11" i="22"/>
  <c r="AU19" i="22"/>
  <c r="AU10" i="22"/>
  <c r="AL12" i="10"/>
  <c r="AM8" i="10" s="1"/>
  <c r="AM11" i="10" s="1"/>
  <c r="AU16" i="10"/>
  <c r="AT18" i="10"/>
  <c r="AF20" i="10"/>
  <c r="AF21" i="10" s="1"/>
  <c r="AF74" i="21" s="1"/>
  <c r="AY30" i="10"/>
  <c r="O58" i="21"/>
  <c r="O73" i="21"/>
  <c r="O75" i="21" s="1"/>
  <c r="O77" i="21" s="1"/>
  <c r="O61" i="21" s="1"/>
  <c r="AS53" i="21"/>
  <c r="O41" i="10"/>
  <c r="AS57" i="21" l="1"/>
  <c r="AS72" i="21" s="1"/>
  <c r="AN76" i="10"/>
  <c r="AM89" i="10"/>
  <c r="AM92" i="10" s="1"/>
  <c r="AM97" i="10" s="1"/>
  <c r="AN88" i="10" s="1"/>
  <c r="AL98" i="10"/>
  <c r="AN80" i="10"/>
  <c r="AO71" i="10" s="1"/>
  <c r="P59" i="10"/>
  <c r="P63" i="10"/>
  <c r="AN78" i="10"/>
  <c r="AN81" i="10" s="1"/>
  <c r="P61" i="10"/>
  <c r="P64" i="10" s="1"/>
  <c r="AU20" i="22"/>
  <c r="AU12" i="22"/>
  <c r="AT11" i="21" s="1"/>
  <c r="AT12" i="21" s="1"/>
  <c r="AT14" i="21" s="1"/>
  <c r="AV17" i="22"/>
  <c r="AV16" i="10"/>
  <c r="AU18" i="10"/>
  <c r="AF22" i="10"/>
  <c r="AZ28" i="10"/>
  <c r="AZ29" i="10" s="1"/>
  <c r="AT53" i="21"/>
  <c r="O46" i="10"/>
  <c r="O110" i="10"/>
  <c r="O42" i="10"/>
  <c r="O108" i="10"/>
  <c r="O107" i="10"/>
  <c r="O44" i="10"/>
  <c r="O113" i="10" s="1"/>
  <c r="AM93" i="10" l="1"/>
  <c r="AN89" i="10"/>
  <c r="AM95" i="10"/>
  <c r="AO72" i="10"/>
  <c r="AO75" i="10" s="1"/>
  <c r="AO80" i="10" s="1"/>
  <c r="AO76" i="10"/>
  <c r="AT71" i="21"/>
  <c r="AT55" i="21"/>
  <c r="AT57" i="21" s="1"/>
  <c r="AT72" i="21" s="1"/>
  <c r="AT52" i="21"/>
  <c r="AU13" i="22"/>
  <c r="AU11" i="22"/>
  <c r="AV19" i="22"/>
  <c r="AV10" i="22"/>
  <c r="AM12" i="10"/>
  <c r="AN8" i="10" s="1"/>
  <c r="AN11" i="10" s="1"/>
  <c r="AW16" i="10"/>
  <c r="AV18" i="10"/>
  <c r="AG20" i="10"/>
  <c r="AG21" i="10" s="1"/>
  <c r="AG74" i="21" s="1"/>
  <c r="AZ30" i="10"/>
  <c r="O111" i="10"/>
  <c r="O59" i="21"/>
  <c r="O60" i="21" s="1"/>
  <c r="AU53" i="21"/>
  <c r="O114" i="10"/>
  <c r="Q54" i="10"/>
  <c r="P37" i="10"/>
  <c r="O47" i="10"/>
  <c r="O115" i="10" s="1"/>
  <c r="AM98" i="10" l="1"/>
  <c r="AN92" i="10"/>
  <c r="AO78" i="10"/>
  <c r="AO81" i="10" s="1"/>
  <c r="Q55" i="10"/>
  <c r="AP71" i="10"/>
  <c r="AV20" i="22"/>
  <c r="AV12" i="22"/>
  <c r="AU11" i="21" s="1"/>
  <c r="AU12" i="21" s="1"/>
  <c r="AU14" i="21" s="1"/>
  <c r="AW17" i="22"/>
  <c r="O62" i="21"/>
  <c r="O66" i="21" s="1"/>
  <c r="O67" i="21" s="1"/>
  <c r="AX16" i="10"/>
  <c r="AW18" i="10"/>
  <c r="AG22" i="10"/>
  <c r="BA28" i="10"/>
  <c r="BA29" i="10" s="1"/>
  <c r="P102" i="10"/>
  <c r="P9" i="10" s="1"/>
  <c r="P103" i="10"/>
  <c r="AV53" i="21"/>
  <c r="Q104" i="10"/>
  <c r="P38" i="10"/>
  <c r="P106" i="10" s="1"/>
  <c r="AN97" i="10" l="1"/>
  <c r="AO88" i="10" s="1"/>
  <c r="AO89" i="10" s="1"/>
  <c r="AN93" i="10"/>
  <c r="AN95" i="10"/>
  <c r="Q58" i="10"/>
  <c r="AP72" i="10"/>
  <c r="AP76" i="10"/>
  <c r="AU52" i="21"/>
  <c r="AU55" i="21"/>
  <c r="AU57" i="21" s="1"/>
  <c r="AU72" i="21" s="1"/>
  <c r="AU71" i="21"/>
  <c r="AV13" i="22"/>
  <c r="AV11" i="22"/>
  <c r="AW19" i="22"/>
  <c r="AW10" i="22"/>
  <c r="AN12" i="10"/>
  <c r="AO8" i="10" s="1"/>
  <c r="AO11" i="10" s="1"/>
  <c r="AY16" i="10"/>
  <c r="AX18" i="10"/>
  <c r="AH20" i="10"/>
  <c r="AH21" i="10" s="1"/>
  <c r="AH74" i="21" s="1"/>
  <c r="BA30" i="10"/>
  <c r="P73" i="21"/>
  <c r="P75" i="21" s="1"/>
  <c r="P77" i="21" s="1"/>
  <c r="P61" i="21" s="1"/>
  <c r="P58" i="21"/>
  <c r="AW53" i="21"/>
  <c r="P41" i="10"/>
  <c r="AN98" i="10" l="1"/>
  <c r="AO92" i="10"/>
  <c r="Q59" i="10"/>
  <c r="Q63" i="10"/>
  <c r="Q61" i="10"/>
  <c r="Q64" i="10" s="1"/>
  <c r="AP75" i="10"/>
  <c r="AP80" i="10" s="1"/>
  <c r="AW20" i="22"/>
  <c r="AW12" i="22"/>
  <c r="AV11" i="21" s="1"/>
  <c r="AV12" i="21" s="1"/>
  <c r="AV14" i="21" s="1"/>
  <c r="AX17" i="22"/>
  <c r="AH22" i="10"/>
  <c r="AI20" i="10" s="1"/>
  <c r="AI21" i="10" s="1"/>
  <c r="AI74" i="21" s="1"/>
  <c r="AZ16" i="10"/>
  <c r="AY18" i="10"/>
  <c r="AX53" i="21"/>
  <c r="P46" i="10"/>
  <c r="P110" i="10"/>
  <c r="P42" i="10"/>
  <c r="P108" i="10"/>
  <c r="P107" i="10"/>
  <c r="P44" i="10"/>
  <c r="P113" i="10" s="1"/>
  <c r="AO97" i="10" l="1"/>
  <c r="AP88" i="10" s="1"/>
  <c r="AP89" i="10" s="1"/>
  <c r="AO93" i="10"/>
  <c r="AO95" i="10"/>
  <c r="AP78" i="10"/>
  <c r="AP81" i="10" s="1"/>
  <c r="AQ71" i="10"/>
  <c r="AV71" i="21"/>
  <c r="AV52" i="21"/>
  <c r="AV55" i="21"/>
  <c r="AV57" i="21" s="1"/>
  <c r="AV72" i="21" s="1"/>
  <c r="AW13" i="22"/>
  <c r="AW11" i="22"/>
  <c r="AX19" i="22"/>
  <c r="AX10" i="22"/>
  <c r="AO12" i="10"/>
  <c r="AP8" i="10" s="1"/>
  <c r="AP11" i="10" s="1"/>
  <c r="BA16" i="10"/>
  <c r="BA18" i="10" s="1"/>
  <c r="AZ18" i="10"/>
  <c r="AI22" i="10"/>
  <c r="P111" i="10"/>
  <c r="P59" i="21"/>
  <c r="P60" i="21" s="1"/>
  <c r="AY53" i="21"/>
  <c r="P114" i="10"/>
  <c r="R54" i="10"/>
  <c r="P47" i="10"/>
  <c r="P115" i="10" s="1"/>
  <c r="Q37" i="10"/>
  <c r="AO98" i="10" l="1"/>
  <c r="AP92" i="10"/>
  <c r="AP97" i="10" s="1"/>
  <c r="AQ88" i="10" s="1"/>
  <c r="AQ76" i="10"/>
  <c r="R55" i="10"/>
  <c r="AQ72" i="10"/>
  <c r="AX20" i="22"/>
  <c r="AX12" i="22"/>
  <c r="AW11" i="21" s="1"/>
  <c r="AW12" i="21" s="1"/>
  <c r="AW14" i="21" s="1"/>
  <c r="AY17" i="22"/>
  <c r="P62" i="21"/>
  <c r="P66" i="21" s="1"/>
  <c r="P67" i="21" s="1"/>
  <c r="AJ20" i="10"/>
  <c r="AJ21" i="10" s="1"/>
  <c r="AJ74" i="21" s="1"/>
  <c r="Q102" i="10"/>
  <c r="Q9" i="10" s="1"/>
  <c r="Q103" i="10"/>
  <c r="AZ53" i="21"/>
  <c r="R104" i="10"/>
  <c r="Q38" i="10"/>
  <c r="Q106" i="10" s="1"/>
  <c r="AP93" i="10" l="1"/>
  <c r="AP95" i="10"/>
  <c r="AQ89" i="10"/>
  <c r="AQ75" i="10"/>
  <c r="R58" i="10"/>
  <c r="AW71" i="21"/>
  <c r="AW52" i="21"/>
  <c r="AW55" i="21"/>
  <c r="AW57" i="21" s="1"/>
  <c r="AW72" i="21" s="1"/>
  <c r="AX13" i="22"/>
  <c r="AX11" i="22"/>
  <c r="AY19" i="22"/>
  <c r="AY10" i="22"/>
  <c r="AP12" i="10"/>
  <c r="AQ8" i="10" s="1"/>
  <c r="AQ11" i="10" s="1"/>
  <c r="AJ22" i="10"/>
  <c r="Q73" i="21"/>
  <c r="Q75" i="21" s="1"/>
  <c r="Q77" i="21" s="1"/>
  <c r="Q61" i="21" s="1"/>
  <c r="Q58" i="21"/>
  <c r="BA53" i="21"/>
  <c r="Q41" i="10"/>
  <c r="AP98" i="10" l="1"/>
  <c r="AQ92" i="10"/>
  <c r="AQ93" i="10" s="1"/>
  <c r="AQ80" i="10"/>
  <c r="AR71" i="10" s="1"/>
  <c r="R59" i="10"/>
  <c r="R63" i="10"/>
  <c r="AQ78" i="10"/>
  <c r="AQ81" i="10" s="1"/>
  <c r="R61" i="10"/>
  <c r="R64" i="10" s="1"/>
  <c r="AY20" i="22"/>
  <c r="AY12" i="22"/>
  <c r="AX11" i="21" s="1"/>
  <c r="AX12" i="21" s="1"/>
  <c r="AX14" i="21" s="1"/>
  <c r="AZ17" i="22"/>
  <c r="AK20" i="10"/>
  <c r="AK21" i="10" s="1"/>
  <c r="AK74" i="21" s="1"/>
  <c r="Q46" i="10"/>
  <c r="Q110" i="10"/>
  <c r="Q42" i="10"/>
  <c r="Q108" i="10"/>
  <c r="Q107" i="10"/>
  <c r="Q44" i="10"/>
  <c r="Q113" i="10" s="1"/>
  <c r="AQ95" i="10" l="1"/>
  <c r="AQ97" i="10"/>
  <c r="AR88" i="10" s="1"/>
  <c r="AR76" i="10"/>
  <c r="AR72" i="10"/>
  <c r="AR75" i="10" s="1"/>
  <c r="AR80" i="10" s="1"/>
  <c r="AX55" i="21"/>
  <c r="AX57" i="21" s="1"/>
  <c r="AX72" i="21" s="1"/>
  <c r="AX71" i="21"/>
  <c r="AX52" i="21"/>
  <c r="AY13" i="22"/>
  <c r="AY11" i="22"/>
  <c r="AZ19" i="22"/>
  <c r="AZ10" i="22"/>
  <c r="AQ12" i="10"/>
  <c r="AR8" i="10" s="1"/>
  <c r="AR11" i="10" s="1"/>
  <c r="AK22" i="10"/>
  <c r="Q111" i="10"/>
  <c r="Q59" i="21"/>
  <c r="Q60" i="21" s="1"/>
  <c r="Q114" i="10"/>
  <c r="S54" i="10"/>
  <c r="R37" i="10"/>
  <c r="Q47" i="10"/>
  <c r="Q115" i="10" s="1"/>
  <c r="AR89" i="10" l="1"/>
  <c r="AR92" i="10" s="1"/>
  <c r="AR95" i="10" s="1"/>
  <c r="AQ98" i="10"/>
  <c r="AS71" i="10"/>
  <c r="AS76" i="10" s="1"/>
  <c r="AR78" i="10"/>
  <c r="AR81" i="10" s="1"/>
  <c r="S55" i="10"/>
  <c r="AZ20" i="22"/>
  <c r="AZ12" i="22"/>
  <c r="AY11" i="21" s="1"/>
  <c r="AY12" i="21" s="1"/>
  <c r="AY14" i="21" s="1"/>
  <c r="BA17" i="22"/>
  <c r="Q62" i="21"/>
  <c r="Q66" i="21" s="1"/>
  <c r="Q67" i="21" s="1"/>
  <c r="AL20" i="10"/>
  <c r="AL21" i="10" s="1"/>
  <c r="AL74" i="21" s="1"/>
  <c r="R102" i="10"/>
  <c r="R9" i="10" s="1"/>
  <c r="R103" i="10"/>
  <c r="S104" i="10"/>
  <c r="R38" i="10"/>
  <c r="R106" i="10" s="1"/>
  <c r="AR93" i="10" l="1"/>
  <c r="AR97" i="10"/>
  <c r="AS88" i="10" s="1"/>
  <c r="AR98" i="10"/>
  <c r="AS72" i="10"/>
  <c r="S58" i="10"/>
  <c r="AY52" i="21"/>
  <c r="AY71" i="21"/>
  <c r="AY55" i="21"/>
  <c r="AY57" i="21" s="1"/>
  <c r="AY72" i="21" s="1"/>
  <c r="AZ13" i="22"/>
  <c r="AZ11" i="22"/>
  <c r="BA19" i="22"/>
  <c r="BA10" i="22"/>
  <c r="AR12" i="10"/>
  <c r="AS8" i="10" s="1"/>
  <c r="AL22" i="10"/>
  <c r="AM20" i="10" s="1"/>
  <c r="AM21" i="10" s="1"/>
  <c r="AM74" i="21" s="1"/>
  <c r="R58" i="21"/>
  <c r="R73" i="21"/>
  <c r="R75" i="21" s="1"/>
  <c r="R77" i="21" s="1"/>
  <c r="R61" i="21" s="1"/>
  <c r="R41" i="10"/>
  <c r="AS11" i="10" l="1"/>
  <c r="T15" i="9"/>
  <c r="T16" i="9" s="1"/>
  <c r="W25" i="9"/>
  <c r="W32" i="9" s="1"/>
  <c r="AS75" i="10"/>
  <c r="AS80" i="10" s="1"/>
  <c r="AT71" i="10" s="1"/>
  <c r="AS89" i="10"/>
  <c r="AS92" i="10" s="1"/>
  <c r="AS95" i="10" s="1"/>
  <c r="S59" i="10"/>
  <c r="S63" i="10"/>
  <c r="S61" i="10"/>
  <c r="S64" i="10" s="1"/>
  <c r="BA20" i="22"/>
  <c r="BA12" i="22"/>
  <c r="AZ11" i="21" s="1"/>
  <c r="AZ12" i="21" s="1"/>
  <c r="AZ14" i="21" s="1"/>
  <c r="BB17" i="22"/>
  <c r="AM22" i="10"/>
  <c r="AN20" i="10" s="1"/>
  <c r="AN21" i="10" s="1"/>
  <c r="AN74" i="21" s="1"/>
  <c r="R46" i="10"/>
  <c r="R114" i="10" s="1"/>
  <c r="R110" i="10"/>
  <c r="R108" i="10"/>
  <c r="R107" i="10"/>
  <c r="R44" i="10"/>
  <c r="R113" i="10" s="1"/>
  <c r="R42" i="10"/>
  <c r="AS78" i="10" l="1"/>
  <c r="AS81" i="10" s="1"/>
  <c r="AS93" i="10"/>
  <c r="AS98" i="10"/>
  <c r="AS97" i="10"/>
  <c r="AT88" i="10" s="1"/>
  <c r="AT72" i="10"/>
  <c r="AT76" i="10"/>
  <c r="AZ52" i="21"/>
  <c r="AZ55" i="21"/>
  <c r="AZ57" i="21" s="1"/>
  <c r="AZ72" i="21" s="1"/>
  <c r="AZ71" i="21"/>
  <c r="BA13" i="22"/>
  <c r="BA11" i="22"/>
  <c r="BB19" i="22"/>
  <c r="BB10" i="22"/>
  <c r="AS12" i="10"/>
  <c r="AT8" i="10" s="1"/>
  <c r="AT11" i="10" s="1"/>
  <c r="AN22" i="10"/>
  <c r="AO20" i="10" s="1"/>
  <c r="AO21" i="10" s="1"/>
  <c r="AO74" i="21" s="1"/>
  <c r="R111" i="10"/>
  <c r="R59" i="21"/>
  <c r="R60" i="21" s="1"/>
  <c r="T54" i="10"/>
  <c r="R47" i="10"/>
  <c r="R115" i="10" s="1"/>
  <c r="S37" i="10"/>
  <c r="AT75" i="10" l="1"/>
  <c r="AT78" i="10" s="1"/>
  <c r="AT81" i="10" s="1"/>
  <c r="AT89" i="10"/>
  <c r="T55" i="10"/>
  <c r="BB20" i="22"/>
  <c r="BB12" i="22"/>
  <c r="BA11" i="21" s="1"/>
  <c r="BA12" i="21" s="1"/>
  <c r="BA14" i="21" s="1"/>
  <c r="R62" i="21"/>
  <c r="R66" i="21" s="1"/>
  <c r="R67" i="21" s="1"/>
  <c r="AO22" i="10"/>
  <c r="AP20" i="10" s="1"/>
  <c r="AP21" i="10" s="1"/>
  <c r="AP74" i="21" s="1"/>
  <c r="S102" i="10"/>
  <c r="S9" i="10" s="1"/>
  <c r="S103" i="10"/>
  <c r="T104" i="10"/>
  <c r="S38" i="10"/>
  <c r="S106" i="10" s="1"/>
  <c r="AT80" i="10" l="1"/>
  <c r="AU71" i="10" s="1"/>
  <c r="AU72" i="10" s="1"/>
  <c r="AU75" i="10" s="1"/>
  <c r="AU78" i="10" s="1"/>
  <c r="AU81" i="10" s="1"/>
  <c r="AT92" i="10"/>
  <c r="T58" i="10"/>
  <c r="BA71" i="21"/>
  <c r="BA55" i="21"/>
  <c r="BA57" i="21" s="1"/>
  <c r="BA72" i="21" s="1"/>
  <c r="BA52" i="21"/>
  <c r="BB13" i="22"/>
  <c r="BB11" i="22"/>
  <c r="AT12" i="10"/>
  <c r="AU8" i="10" s="1"/>
  <c r="AU11" i="10" s="1"/>
  <c r="AP22" i="10"/>
  <c r="AQ20" i="10" s="1"/>
  <c r="AQ21" i="10" s="1"/>
  <c r="AQ74" i="21" s="1"/>
  <c r="S58" i="21"/>
  <c r="S73" i="21"/>
  <c r="S75" i="21" s="1"/>
  <c r="S77" i="21" s="1"/>
  <c r="S61" i="21" s="1"/>
  <c r="S41" i="10"/>
  <c r="AU76" i="10" l="1"/>
  <c r="AT97" i="10"/>
  <c r="AU88" i="10" s="1"/>
  <c r="AU89" i="10" s="1"/>
  <c r="AT93" i="10"/>
  <c r="AT95" i="10"/>
  <c r="AT98" i="10" s="1"/>
  <c r="AU80" i="10"/>
  <c r="AV71" i="10" s="1"/>
  <c r="AV76" i="10" s="1"/>
  <c r="T59" i="10"/>
  <c r="T63" i="10"/>
  <c r="T61" i="10"/>
  <c r="T64" i="10" s="1"/>
  <c r="AQ22" i="10"/>
  <c r="AR20" i="10" s="1"/>
  <c r="AR21" i="10" s="1"/>
  <c r="S46" i="10"/>
  <c r="S114" i="10" s="1"/>
  <c r="S110" i="10"/>
  <c r="S42" i="10"/>
  <c r="S107" i="10"/>
  <c r="S108" i="10"/>
  <c r="S44" i="10"/>
  <c r="S113" i="10" s="1"/>
  <c r="AR74" i="21" l="1"/>
  <c r="T31" i="9"/>
  <c r="AU92" i="10"/>
  <c r="AV72" i="10"/>
  <c r="AV75" i="10" s="1"/>
  <c r="AV80" i="10" s="1"/>
  <c r="AU12" i="10"/>
  <c r="AV8" i="10" s="1"/>
  <c r="AV11" i="10" s="1"/>
  <c r="AR22" i="10"/>
  <c r="AS20" i="10" s="1"/>
  <c r="AS21" i="10" s="1"/>
  <c r="AS74" i="21" s="1"/>
  <c r="S111" i="10"/>
  <c r="S59" i="21"/>
  <c r="S60" i="21" s="1"/>
  <c r="U54" i="10"/>
  <c r="S47" i="10"/>
  <c r="S115" i="10" s="1"/>
  <c r="T37" i="10"/>
  <c r="AU97" i="10" l="1"/>
  <c r="AV88" i="10" s="1"/>
  <c r="AV89" i="10" s="1"/>
  <c r="AU93" i="10"/>
  <c r="AU95" i="10"/>
  <c r="AU98" i="10" s="1"/>
  <c r="AV78" i="10"/>
  <c r="AW71" i="10"/>
  <c r="U55" i="10"/>
  <c r="S62" i="21"/>
  <c r="S66" i="21" s="1"/>
  <c r="S67" i="21" s="1"/>
  <c r="AS22" i="10"/>
  <c r="AT20" i="10" s="1"/>
  <c r="AT21" i="10" s="1"/>
  <c r="AT74" i="21" s="1"/>
  <c r="T102" i="10"/>
  <c r="T9" i="10" s="1"/>
  <c r="T103" i="10"/>
  <c r="U104" i="10"/>
  <c r="T38" i="10"/>
  <c r="T106" i="10" s="1"/>
  <c r="AV93" i="10" l="1"/>
  <c r="AV92" i="10"/>
  <c r="AV97" i="10" s="1"/>
  <c r="AW88" i="10" s="1"/>
  <c r="AW89" i="10" s="1"/>
  <c r="AW72" i="10"/>
  <c r="AW75" i="10" s="1"/>
  <c r="AW80" i="10" s="1"/>
  <c r="AX71" i="10" s="1"/>
  <c r="AW76" i="10"/>
  <c r="AV81" i="10"/>
  <c r="U58" i="10"/>
  <c r="AV12" i="10"/>
  <c r="AW8" i="10" s="1"/>
  <c r="AW11" i="10" s="1"/>
  <c r="AT22" i="10"/>
  <c r="AU20" i="10" s="1"/>
  <c r="AU21" i="10" s="1"/>
  <c r="AU74" i="21" s="1"/>
  <c r="T73" i="21"/>
  <c r="T75" i="21" s="1"/>
  <c r="T77" i="21" s="1"/>
  <c r="T61" i="21" s="1"/>
  <c r="T58" i="21"/>
  <c r="T41" i="10"/>
  <c r="AV95" i="10" l="1"/>
  <c r="AV98" i="10" s="1"/>
  <c r="AX72" i="10"/>
  <c r="AX76" i="10"/>
  <c r="AW78" i="10"/>
  <c r="AW81" i="10" s="1"/>
  <c r="U59" i="10"/>
  <c r="U63" i="10"/>
  <c r="U61" i="10"/>
  <c r="U64" i="10" s="1"/>
  <c r="AU22" i="10"/>
  <c r="AV20" i="10" s="1"/>
  <c r="AV21" i="10" s="1"/>
  <c r="AV74" i="21" s="1"/>
  <c r="T46" i="10"/>
  <c r="T114" i="10" s="1"/>
  <c r="T110" i="10"/>
  <c r="T42" i="10"/>
  <c r="T108" i="10"/>
  <c r="T107" i="10"/>
  <c r="T44" i="10"/>
  <c r="T113" i="10" s="1"/>
  <c r="AX75" i="10" l="1"/>
  <c r="AX78" i="10" s="1"/>
  <c r="AX81" i="10" s="1"/>
  <c r="AW92" i="10"/>
  <c r="AW93" i="10" s="1"/>
  <c r="AW12" i="10"/>
  <c r="AX8" i="10" s="1"/>
  <c r="AX11" i="10" s="1"/>
  <c r="AV22" i="10"/>
  <c r="T111" i="10"/>
  <c r="T59" i="21"/>
  <c r="T60" i="21" s="1"/>
  <c r="V54" i="10"/>
  <c r="U37" i="10"/>
  <c r="T47" i="10"/>
  <c r="T115" i="10" s="1"/>
  <c r="AX80" i="10" l="1"/>
  <c r="AY71" i="10" s="1"/>
  <c r="AY72" i="10" s="1"/>
  <c r="AW95" i="10"/>
  <c r="AW98" i="10" s="1"/>
  <c r="AW97" i="10"/>
  <c r="AX88" i="10" s="1"/>
  <c r="AX89" i="10" s="1"/>
  <c r="V55" i="10"/>
  <c r="T62" i="21"/>
  <c r="T66" i="21" s="1"/>
  <c r="T67" i="21" s="1"/>
  <c r="AW20" i="10"/>
  <c r="AW21" i="10" s="1"/>
  <c r="AW74" i="21" s="1"/>
  <c r="U102" i="10"/>
  <c r="U9" i="10" s="1"/>
  <c r="U103" i="10"/>
  <c r="V104" i="10"/>
  <c r="U38" i="10"/>
  <c r="U106" i="10" s="1"/>
  <c r="AY76" i="10" l="1"/>
  <c r="AX92" i="10"/>
  <c r="AY75" i="10"/>
  <c r="V58" i="10"/>
  <c r="AX12" i="10"/>
  <c r="AY8" i="10" s="1"/>
  <c r="AY11" i="10" s="1"/>
  <c r="AW22" i="10"/>
  <c r="U73" i="21"/>
  <c r="U75" i="21" s="1"/>
  <c r="U77" i="21" s="1"/>
  <c r="U61" i="21" s="1"/>
  <c r="U58" i="21"/>
  <c r="U41" i="10"/>
  <c r="AX97" i="10" l="1"/>
  <c r="AY88" i="10" s="1"/>
  <c r="AY89" i="10" s="1"/>
  <c r="AX93" i="10"/>
  <c r="AX95" i="10"/>
  <c r="AY80" i="10"/>
  <c r="AZ71" i="10" s="1"/>
  <c r="AZ72" i="10" s="1"/>
  <c r="V59" i="10"/>
  <c r="V63" i="10"/>
  <c r="AY78" i="10"/>
  <c r="AY81" i="10" s="1"/>
  <c r="V61" i="10"/>
  <c r="V64" i="10" s="1"/>
  <c r="AX20" i="10"/>
  <c r="AX21" i="10" s="1"/>
  <c r="AX74" i="21" s="1"/>
  <c r="U46" i="10"/>
  <c r="U114" i="10" s="1"/>
  <c r="U110" i="10"/>
  <c r="U108" i="10"/>
  <c r="U107" i="10"/>
  <c r="U44" i="10"/>
  <c r="U113" i="10" s="1"/>
  <c r="U42" i="10"/>
  <c r="AX98" i="10" l="1"/>
  <c r="AY92" i="10"/>
  <c r="AY93" i="10" s="1"/>
  <c r="AZ76" i="10"/>
  <c r="AZ75" i="10"/>
  <c r="AZ80" i="10" s="1"/>
  <c r="AY12" i="10"/>
  <c r="AZ8" i="10" s="1"/>
  <c r="AZ11" i="10" s="1"/>
  <c r="AX22" i="10"/>
  <c r="AY20" i="10" s="1"/>
  <c r="AY21" i="10" s="1"/>
  <c r="AY74" i="21" s="1"/>
  <c r="U111" i="10"/>
  <c r="U59" i="21"/>
  <c r="U60" i="21" s="1"/>
  <c r="W54" i="10"/>
  <c r="U47" i="10"/>
  <c r="U115" i="10" s="1"/>
  <c r="V37" i="10"/>
  <c r="AY95" i="10" l="1"/>
  <c r="AY97" i="10"/>
  <c r="AZ88" i="10" s="1"/>
  <c r="BA71" i="10"/>
  <c r="BA72" i="10" s="1"/>
  <c r="AZ78" i="10"/>
  <c r="AZ81" i="10" s="1"/>
  <c r="W55" i="10"/>
  <c r="U62" i="21"/>
  <c r="U66" i="21" s="1"/>
  <c r="U67" i="21" s="1"/>
  <c r="AY22" i="10"/>
  <c r="AZ20" i="10" s="1"/>
  <c r="AZ21" i="10" s="1"/>
  <c r="AZ74" i="21" s="1"/>
  <c r="V102" i="10"/>
  <c r="V9" i="10" s="1"/>
  <c r="V103" i="10"/>
  <c r="W104" i="10"/>
  <c r="V38" i="10"/>
  <c r="V106" i="10" s="1"/>
  <c r="AZ89" i="10" l="1"/>
  <c r="AZ92" i="10" s="1"/>
  <c r="AY98" i="10"/>
  <c r="BA76" i="10"/>
  <c r="BA75" i="10"/>
  <c r="BA80" i="10" s="1"/>
  <c r="W58" i="10"/>
  <c r="N36" i="9"/>
  <c r="AZ12" i="10"/>
  <c r="BA8" i="10" s="1"/>
  <c r="BA11" i="10" s="1"/>
  <c r="AZ22" i="10"/>
  <c r="BA20" i="10" s="1"/>
  <c r="V58" i="21"/>
  <c r="V73" i="21"/>
  <c r="V75" i="21" s="1"/>
  <c r="V77" i="21" s="1"/>
  <c r="V61" i="21" s="1"/>
  <c r="V41" i="10"/>
  <c r="AZ95" i="10" l="1"/>
  <c r="AZ98" i="10" s="1"/>
  <c r="AZ93" i="10"/>
  <c r="AZ97" i="10"/>
  <c r="BA78" i="10"/>
  <c r="BA81" i="10" s="1"/>
  <c r="W59" i="10"/>
  <c r="W63" i="10"/>
  <c r="W61" i="10"/>
  <c r="W64" i="10" s="1"/>
  <c r="BA12" i="10"/>
  <c r="BA21" i="10"/>
  <c r="BA74" i="21" s="1"/>
  <c r="BA22" i="10"/>
  <c r="V46" i="10"/>
  <c r="V110" i="10"/>
  <c r="V42" i="10"/>
  <c r="V108" i="10"/>
  <c r="V107" i="10"/>
  <c r="V44" i="10"/>
  <c r="V113" i="10" s="1"/>
  <c r="BA88" i="10" l="1"/>
  <c r="BA89" i="10" s="1"/>
  <c r="V111" i="10"/>
  <c r="V59" i="21"/>
  <c r="V60" i="21" s="1"/>
  <c r="V114" i="10"/>
  <c r="X54" i="10"/>
  <c r="W37" i="10"/>
  <c r="V47" i="10"/>
  <c r="V115" i="10" s="1"/>
  <c r="BA93" i="10" l="1"/>
  <c r="BA92" i="10"/>
  <c r="BA97" i="10" s="1"/>
  <c r="N43" i="9" s="1"/>
  <c r="X55" i="10"/>
  <c r="V62" i="21"/>
  <c r="V66" i="21" s="1"/>
  <c r="V67" i="21" s="1"/>
  <c r="W102" i="10"/>
  <c r="W9" i="10" s="1"/>
  <c r="W103" i="10"/>
  <c r="X104" i="10"/>
  <c r="W38" i="10"/>
  <c r="W106" i="10" s="1"/>
  <c r="BA95" i="10" l="1"/>
  <c r="BA98" i="10" s="1"/>
  <c r="X58" i="10"/>
  <c r="W58" i="21"/>
  <c r="W73" i="21"/>
  <c r="W75" i="21" s="1"/>
  <c r="W77" i="21" s="1"/>
  <c r="W61" i="21" s="1"/>
  <c r="W41" i="10"/>
  <c r="X59" i="10" l="1"/>
  <c r="X63" i="10"/>
  <c r="X61" i="10"/>
  <c r="X64" i="10" s="1"/>
  <c r="W46" i="10"/>
  <c r="W110" i="10"/>
  <c r="W42" i="10"/>
  <c r="W108" i="10"/>
  <c r="W107" i="10"/>
  <c r="W44" i="10"/>
  <c r="W113" i="10" s="1"/>
  <c r="W111" i="10" l="1"/>
  <c r="W59" i="21"/>
  <c r="W60" i="21" s="1"/>
  <c r="W114" i="10"/>
  <c r="Y54" i="10"/>
  <c r="X37" i="10"/>
  <c r="W47" i="10"/>
  <c r="W115" i="10" s="1"/>
  <c r="Y55" i="10" l="1"/>
  <c r="W62" i="21"/>
  <c r="W66" i="21" s="1"/>
  <c r="W67" i="21" s="1"/>
  <c r="X102" i="10"/>
  <c r="X9" i="10" s="1"/>
  <c r="X103" i="10"/>
  <c r="Y104" i="10"/>
  <c r="X38" i="10"/>
  <c r="X106" i="10" s="1"/>
  <c r="Y58" i="10" l="1"/>
  <c r="X73" i="21"/>
  <c r="X75" i="21" s="1"/>
  <c r="X77" i="21" s="1"/>
  <c r="X61" i="21" s="1"/>
  <c r="X58" i="21"/>
  <c r="X41" i="10"/>
  <c r="X107" i="10"/>
  <c r="Y59" i="10" l="1"/>
  <c r="Y63" i="10"/>
  <c r="Y61" i="10"/>
  <c r="Y64" i="10" s="1"/>
  <c r="X46" i="10"/>
  <c r="X110" i="10"/>
  <c r="X44" i="10"/>
  <c r="X113" i="10" s="1"/>
  <c r="X42" i="10"/>
  <c r="X108" i="10"/>
  <c r="X111" i="10" l="1"/>
  <c r="X59" i="21"/>
  <c r="X60" i="21" s="1"/>
  <c r="X114" i="10"/>
  <c r="Z54" i="10"/>
  <c r="X47" i="10"/>
  <c r="X115" i="10" s="1"/>
  <c r="Y37" i="10"/>
  <c r="Z55" i="10" l="1"/>
  <c r="X62" i="21"/>
  <c r="X66" i="21" s="1"/>
  <c r="X67" i="21" s="1"/>
  <c r="Y102" i="10"/>
  <c r="Y9" i="10" s="1"/>
  <c r="Y103" i="10"/>
  <c r="Z104" i="10"/>
  <c r="Y38" i="10"/>
  <c r="Y106" i="10" s="1"/>
  <c r="Z58" i="10" l="1"/>
  <c r="Y58" i="21"/>
  <c r="Y73" i="21"/>
  <c r="Y75" i="21" s="1"/>
  <c r="Y77" i="21" s="1"/>
  <c r="Y61" i="21" s="1"/>
  <c r="Y41" i="10"/>
  <c r="Z59" i="10" l="1"/>
  <c r="Z63" i="10"/>
  <c r="Z61" i="10"/>
  <c r="Z64" i="10" s="1"/>
  <c r="Y46" i="10"/>
  <c r="Y110" i="10"/>
  <c r="Y42" i="10"/>
  <c r="Y108" i="10"/>
  <c r="Y107" i="10"/>
  <c r="Y44" i="10"/>
  <c r="Y113" i="10" s="1"/>
  <c r="Y111" i="10" l="1"/>
  <c r="Y59" i="21"/>
  <c r="Y60" i="21" s="1"/>
  <c r="Y114" i="10"/>
  <c r="AA54" i="10"/>
  <c r="Y47" i="10"/>
  <c r="Y115" i="10" s="1"/>
  <c r="Z37" i="10"/>
  <c r="AA55" i="10" l="1"/>
  <c r="Y62" i="21"/>
  <c r="Y66" i="21" s="1"/>
  <c r="Y67" i="21" s="1"/>
  <c r="Z102" i="10"/>
  <c r="Z9" i="10" s="1"/>
  <c r="Z103" i="10"/>
  <c r="AA104" i="10"/>
  <c r="Z38" i="10"/>
  <c r="Z106" i="10" s="1"/>
  <c r="AA58" i="10" l="1"/>
  <c r="Z58" i="21"/>
  <c r="Z73" i="21"/>
  <c r="Z75" i="21" s="1"/>
  <c r="Z77" i="21" s="1"/>
  <c r="Z61" i="21" s="1"/>
  <c r="Z41" i="10"/>
  <c r="AA59" i="10" l="1"/>
  <c r="AA63" i="10"/>
  <c r="AA61" i="10"/>
  <c r="AA64" i="10" s="1"/>
  <c r="Z46" i="10"/>
  <c r="Z114" i="10" s="1"/>
  <c r="Z110" i="10"/>
  <c r="Z42" i="10"/>
  <c r="Z108" i="10"/>
  <c r="Z107" i="10"/>
  <c r="Z44" i="10"/>
  <c r="Z113" i="10" s="1"/>
  <c r="Z111" i="10" l="1"/>
  <c r="Z59" i="21"/>
  <c r="Z60" i="21" s="1"/>
  <c r="AB54" i="10"/>
  <c r="Z47" i="10"/>
  <c r="Z115" i="10" s="1"/>
  <c r="AA37" i="10"/>
  <c r="AB55" i="10" l="1"/>
  <c r="Z62" i="21"/>
  <c r="Z66" i="21" s="1"/>
  <c r="AA102" i="10"/>
  <c r="AA9" i="10" s="1"/>
  <c r="AA103" i="10"/>
  <c r="AB104" i="10"/>
  <c r="AA38" i="10"/>
  <c r="AA106" i="10" s="1"/>
  <c r="AB58" i="10" l="1"/>
  <c r="Z67" i="21"/>
  <c r="AA58" i="21"/>
  <c r="AA73" i="21"/>
  <c r="AA75" i="21" s="1"/>
  <c r="AA77" i="21" s="1"/>
  <c r="AA61" i="21" s="1"/>
  <c r="AA41" i="10"/>
  <c r="AB59" i="10" l="1"/>
  <c r="AB63" i="10"/>
  <c r="AB61" i="10"/>
  <c r="AB64" i="10" s="1"/>
  <c r="AA46" i="10"/>
  <c r="AA114" i="10" s="1"/>
  <c r="AA110" i="10"/>
  <c r="AA42" i="10"/>
  <c r="AA108" i="10"/>
  <c r="AA107" i="10"/>
  <c r="AA44" i="10"/>
  <c r="AA113" i="10" s="1"/>
  <c r="AA111" i="10" l="1"/>
  <c r="AA59" i="21"/>
  <c r="AA60" i="21" s="1"/>
  <c r="AC54" i="10"/>
  <c r="AB37" i="10"/>
  <c r="AA47" i="10"/>
  <c r="AA115" i="10" s="1"/>
  <c r="AC55" i="10" l="1"/>
  <c r="AA62" i="21"/>
  <c r="AA66" i="21" s="1"/>
  <c r="AA67" i="21" s="1"/>
  <c r="AB102" i="10"/>
  <c r="AB9" i="10" s="1"/>
  <c r="AB103" i="10"/>
  <c r="AC104" i="10"/>
  <c r="AB38" i="10"/>
  <c r="AB106" i="10" s="1"/>
  <c r="AC58" i="10" l="1"/>
  <c r="AB73" i="21"/>
  <c r="AB75" i="21" s="1"/>
  <c r="AB77" i="21" s="1"/>
  <c r="AB61" i="21" s="1"/>
  <c r="AB58" i="21"/>
  <c r="AB41" i="10"/>
  <c r="AC59" i="10" l="1"/>
  <c r="AC63" i="10"/>
  <c r="AC61" i="10"/>
  <c r="AC64" i="10" s="1"/>
  <c r="AB46" i="10"/>
  <c r="AB114" i="10" s="1"/>
  <c r="AB110" i="10"/>
  <c r="AB42" i="10"/>
  <c r="AB108" i="10"/>
  <c r="AB107" i="10"/>
  <c r="AB44" i="10"/>
  <c r="AB113" i="10" s="1"/>
  <c r="AB111" i="10" l="1"/>
  <c r="AB59" i="21"/>
  <c r="AB60" i="21" s="1"/>
  <c r="AD54" i="10"/>
  <c r="AC37" i="10"/>
  <c r="AB47" i="10"/>
  <c r="AB115" i="10" s="1"/>
  <c r="AD59" i="10" l="1"/>
  <c r="AD55" i="10"/>
  <c r="AD58" i="10" s="1"/>
  <c r="AD63" i="10" s="1"/>
  <c r="AB62" i="21"/>
  <c r="AB66" i="21" s="1"/>
  <c r="AB67" i="21" s="1"/>
  <c r="AC102" i="10"/>
  <c r="AC9" i="10" s="1"/>
  <c r="AC103" i="10"/>
  <c r="AD104" i="10"/>
  <c r="AC38" i="10"/>
  <c r="AC106" i="10" s="1"/>
  <c r="AD61" i="10" l="1"/>
  <c r="AD64" i="10" s="1"/>
  <c r="AC73" i="21"/>
  <c r="AC75" i="21" s="1"/>
  <c r="AC77" i="21" s="1"/>
  <c r="AC61" i="21" s="1"/>
  <c r="AC58" i="21"/>
  <c r="AC41" i="10"/>
  <c r="AC46" i="10" l="1"/>
  <c r="AC114" i="10" s="1"/>
  <c r="AC110" i="10"/>
  <c r="AC59" i="21" s="1"/>
  <c r="AC60" i="21" s="1"/>
  <c r="AC42" i="10"/>
  <c r="AC108" i="10"/>
  <c r="AC107" i="10"/>
  <c r="AC44" i="10"/>
  <c r="AC113" i="10" s="1"/>
  <c r="AC62" i="21" l="1"/>
  <c r="AC66" i="21" s="1"/>
  <c r="AC67" i="21" s="1"/>
  <c r="AE54" i="10"/>
  <c r="AC111" i="10"/>
  <c r="AD37" i="10"/>
  <c r="AC47" i="10"/>
  <c r="AC115" i="10" s="1"/>
  <c r="AE59" i="10" l="1"/>
  <c r="AE55" i="10"/>
  <c r="AD102" i="10"/>
  <c r="AD9" i="10" s="1"/>
  <c r="AD103" i="10"/>
  <c r="AE104" i="10"/>
  <c r="AD38" i="10"/>
  <c r="AD106" i="10" s="1"/>
  <c r="AE58" i="10" l="1"/>
  <c r="AD58" i="21"/>
  <c r="AD73" i="21"/>
  <c r="AD75" i="21" s="1"/>
  <c r="AD77" i="21" s="1"/>
  <c r="AD61" i="21" s="1"/>
  <c r="AD41" i="10"/>
  <c r="AE61" i="10" l="1"/>
  <c r="AE64" i="10" s="1"/>
  <c r="AE63" i="10"/>
  <c r="AD46" i="10"/>
  <c r="AD114" i="10" s="1"/>
  <c r="AD110" i="10"/>
  <c r="AD42" i="10"/>
  <c r="AD108" i="10"/>
  <c r="AD107" i="10"/>
  <c r="AD44" i="10"/>
  <c r="AD113" i="10" s="1"/>
  <c r="AD111" i="10" l="1"/>
  <c r="AD59" i="21"/>
  <c r="AD60" i="21" s="1"/>
  <c r="AF54" i="10"/>
  <c r="AE37" i="10"/>
  <c r="AD47" i="10"/>
  <c r="AD115" i="10" s="1"/>
  <c r="AF59" i="10" l="1"/>
  <c r="AF55" i="10"/>
  <c r="AD62" i="21"/>
  <c r="AD66" i="21" s="1"/>
  <c r="AD67" i="21" s="1"/>
  <c r="AE102" i="10"/>
  <c r="AE9" i="10" s="1"/>
  <c r="AE103" i="10"/>
  <c r="AF104" i="10"/>
  <c r="AE38" i="10"/>
  <c r="AE106" i="10" s="1"/>
  <c r="AF58" i="10" l="1"/>
  <c r="AE58" i="21"/>
  <c r="AE73" i="21"/>
  <c r="AE75" i="21" s="1"/>
  <c r="AE77" i="21" s="1"/>
  <c r="AE61" i="21" s="1"/>
  <c r="AE41" i="10"/>
  <c r="AF61" i="10" l="1"/>
  <c r="AF64" i="10" s="1"/>
  <c r="AF63" i="10"/>
  <c r="AE46" i="10"/>
  <c r="AE114" i="10" s="1"/>
  <c r="AE110" i="10"/>
  <c r="AE42" i="10"/>
  <c r="AE108" i="10"/>
  <c r="AE107" i="10"/>
  <c r="AE44" i="10"/>
  <c r="AE113" i="10" s="1"/>
  <c r="AE111" i="10" l="1"/>
  <c r="AE59" i="21"/>
  <c r="AE60" i="21" s="1"/>
  <c r="AG54" i="10"/>
  <c r="AF37" i="10"/>
  <c r="AE47" i="10"/>
  <c r="AE115" i="10" s="1"/>
  <c r="AG59" i="10" l="1"/>
  <c r="AG55" i="10"/>
  <c r="AE62" i="21"/>
  <c r="AE66" i="21" s="1"/>
  <c r="AE67" i="21" s="1"/>
  <c r="AF102" i="10"/>
  <c r="AF9" i="10" s="1"/>
  <c r="AF103" i="10"/>
  <c r="AG104" i="10"/>
  <c r="AF38" i="10"/>
  <c r="AF106" i="10" s="1"/>
  <c r="AG58" i="10" l="1"/>
  <c r="AF73" i="21"/>
  <c r="AF75" i="21" s="1"/>
  <c r="AF77" i="21" s="1"/>
  <c r="AF61" i="21" s="1"/>
  <c r="AF58" i="21"/>
  <c r="AF41" i="10"/>
  <c r="AG61" i="10" l="1"/>
  <c r="AG64" i="10" s="1"/>
  <c r="AG63" i="10"/>
  <c r="AF46" i="10"/>
  <c r="AF114" i="10" s="1"/>
  <c r="AF110" i="10"/>
  <c r="AF59" i="21" s="1"/>
  <c r="AF60" i="21" s="1"/>
  <c r="AF42" i="10"/>
  <c r="AF108" i="10"/>
  <c r="AF107" i="10"/>
  <c r="AF44" i="10"/>
  <c r="AF113" i="10" s="1"/>
  <c r="AF111" i="10" l="1"/>
  <c r="AF62" i="21"/>
  <c r="AF66" i="21" s="1"/>
  <c r="AF67" i="21" s="1"/>
  <c r="AH54" i="10"/>
  <c r="AF47" i="10"/>
  <c r="AF115" i="10" s="1"/>
  <c r="AG37" i="10"/>
  <c r="AH59" i="10" l="1"/>
  <c r="AH55" i="10"/>
  <c r="AH58" i="10" s="1"/>
  <c r="AH63" i="10" s="1"/>
  <c r="AG102" i="10"/>
  <c r="AG9" i="10" s="1"/>
  <c r="AG103" i="10"/>
  <c r="AH104" i="10"/>
  <c r="AG38" i="10"/>
  <c r="AG106" i="10" s="1"/>
  <c r="AH61" i="10" l="1"/>
  <c r="AH64" i="10" s="1"/>
  <c r="AG73" i="21"/>
  <c r="AG75" i="21" s="1"/>
  <c r="AG77" i="21" s="1"/>
  <c r="AG61" i="21" s="1"/>
  <c r="AG58" i="21"/>
  <c r="AG41" i="10"/>
  <c r="AG46" i="10" l="1"/>
  <c r="AG114" i="10" s="1"/>
  <c r="AG110" i="10"/>
  <c r="AG59" i="21" s="1"/>
  <c r="AG60" i="21" s="1"/>
  <c r="AG42" i="10"/>
  <c r="AG108" i="10"/>
  <c r="AG107" i="10"/>
  <c r="AG44" i="10"/>
  <c r="AG113" i="10" s="1"/>
  <c r="AG111" i="10" l="1"/>
  <c r="AG62" i="21"/>
  <c r="AG66" i="21" s="1"/>
  <c r="AG67" i="21" s="1"/>
  <c r="AI54" i="10"/>
  <c r="AH37" i="10"/>
  <c r="AG47" i="10"/>
  <c r="AG115" i="10" s="1"/>
  <c r="AI59" i="10" l="1"/>
  <c r="AI55" i="10"/>
  <c r="AH102" i="10"/>
  <c r="AH9" i="10" s="1"/>
  <c r="AH103" i="10"/>
  <c r="AI104" i="10"/>
  <c r="AH38" i="10"/>
  <c r="AH106" i="10" s="1"/>
  <c r="AI58" i="10" l="1"/>
  <c r="AH58" i="21"/>
  <c r="AH73" i="21"/>
  <c r="AH75" i="21" s="1"/>
  <c r="AH77" i="21" s="1"/>
  <c r="AH61" i="21" s="1"/>
  <c r="AH41" i="10"/>
  <c r="AI61" i="10" l="1"/>
  <c r="AI64" i="10" s="1"/>
  <c r="AI63" i="10"/>
  <c r="AH46" i="10"/>
  <c r="AH114" i="10" s="1"/>
  <c r="AH110" i="10"/>
  <c r="AH59" i="21" s="1"/>
  <c r="AH60" i="21" s="1"/>
  <c r="AH42" i="10"/>
  <c r="AH108" i="10"/>
  <c r="AH107" i="10"/>
  <c r="AH44" i="10"/>
  <c r="AH113" i="10" s="1"/>
  <c r="AH111" i="10" l="1"/>
  <c r="AH62" i="21"/>
  <c r="AH66" i="21" s="1"/>
  <c r="AH67" i="21" s="1"/>
  <c r="AJ54" i="10"/>
  <c r="AI37" i="10"/>
  <c r="AH47" i="10"/>
  <c r="AH115" i="10" s="1"/>
  <c r="AJ59" i="10" l="1"/>
  <c r="AJ55" i="10"/>
  <c r="AI102" i="10"/>
  <c r="AI9" i="10" s="1"/>
  <c r="AI103" i="10"/>
  <c r="AJ104" i="10"/>
  <c r="AI38" i="10"/>
  <c r="AI106" i="10" s="1"/>
  <c r="AJ58" i="10" l="1"/>
  <c r="AI58" i="21"/>
  <c r="AI73" i="21"/>
  <c r="AI75" i="21" s="1"/>
  <c r="AI77" i="21" s="1"/>
  <c r="AI61" i="21" s="1"/>
  <c r="AI41" i="10"/>
  <c r="AJ61" i="10" l="1"/>
  <c r="AJ64" i="10" s="1"/>
  <c r="AJ63" i="10"/>
  <c r="AI46" i="10"/>
  <c r="AI114" i="10" s="1"/>
  <c r="AI110" i="10"/>
  <c r="AI59" i="21" s="1"/>
  <c r="AI60" i="21" s="1"/>
  <c r="AI42" i="10"/>
  <c r="AI108" i="10"/>
  <c r="AI107" i="10"/>
  <c r="AI44" i="10"/>
  <c r="AI113" i="10" s="1"/>
  <c r="AI111" i="10" l="1"/>
  <c r="AI62" i="21"/>
  <c r="AI66" i="21" s="1"/>
  <c r="AI67" i="21" s="1"/>
  <c r="AK54" i="10"/>
  <c r="AI47" i="10"/>
  <c r="AI115" i="10" s="1"/>
  <c r="AJ37" i="10"/>
  <c r="AK59" i="10" l="1"/>
  <c r="AK55" i="10"/>
  <c r="AJ102" i="10"/>
  <c r="AJ9" i="10" s="1"/>
  <c r="AJ103" i="10"/>
  <c r="AK104" i="10"/>
  <c r="AJ38" i="10"/>
  <c r="AJ106" i="10" s="1"/>
  <c r="AK58" i="10" l="1"/>
  <c r="AJ73" i="21"/>
  <c r="AJ75" i="21" s="1"/>
  <c r="AJ77" i="21" s="1"/>
  <c r="AJ61" i="21" s="1"/>
  <c r="AJ58" i="21"/>
  <c r="AJ41" i="10"/>
  <c r="AK61" i="10" l="1"/>
  <c r="AK64" i="10" s="1"/>
  <c r="AK63" i="10"/>
  <c r="AJ46" i="10"/>
  <c r="AJ114" i="10" s="1"/>
  <c r="AJ110" i="10"/>
  <c r="AJ59" i="21" s="1"/>
  <c r="AJ60" i="21" s="1"/>
  <c r="AJ42" i="10"/>
  <c r="AJ108" i="10"/>
  <c r="AJ107" i="10"/>
  <c r="AJ44" i="10"/>
  <c r="AJ113" i="10" s="1"/>
  <c r="AJ111" i="10" l="1"/>
  <c r="AJ62" i="21"/>
  <c r="AJ66" i="21" s="1"/>
  <c r="AJ67" i="21" s="1"/>
  <c r="AL54" i="10"/>
  <c r="AJ47" i="10"/>
  <c r="AJ115" i="10" s="1"/>
  <c r="AK37" i="10"/>
  <c r="AL59" i="10" l="1"/>
  <c r="AL55" i="10"/>
  <c r="AK102" i="10"/>
  <c r="AK9" i="10" s="1"/>
  <c r="AK103" i="10"/>
  <c r="AL104" i="10"/>
  <c r="AK38" i="10"/>
  <c r="AK106" i="10" s="1"/>
  <c r="AL58" i="10" l="1"/>
  <c r="AK58" i="21"/>
  <c r="AK73" i="21"/>
  <c r="AK75" i="21" s="1"/>
  <c r="AK77" i="21" s="1"/>
  <c r="AK61" i="21" s="1"/>
  <c r="AK41" i="10"/>
  <c r="AK42" i="10" s="1"/>
  <c r="AL61" i="10" l="1"/>
  <c r="AL64" i="10" s="1"/>
  <c r="AL63" i="10"/>
  <c r="AK46" i="10"/>
  <c r="AK114" i="10" s="1"/>
  <c r="AK110" i="10"/>
  <c r="AK59" i="21" s="1"/>
  <c r="AK60" i="21" s="1"/>
  <c r="AK108" i="10"/>
  <c r="AK107" i="10"/>
  <c r="AK44" i="10"/>
  <c r="AK113" i="10" s="1"/>
  <c r="AK111" i="10" l="1"/>
  <c r="AK62" i="21"/>
  <c r="AK66" i="21" s="1"/>
  <c r="AK67" i="21" s="1"/>
  <c r="AM54" i="10"/>
  <c r="AL37" i="10"/>
  <c r="AK47" i="10"/>
  <c r="AK115" i="10" s="1"/>
  <c r="AM59" i="10" l="1"/>
  <c r="AM55" i="10"/>
  <c r="AL102" i="10"/>
  <c r="AL9" i="10" s="1"/>
  <c r="AL103" i="10"/>
  <c r="AM104" i="10"/>
  <c r="AL38" i="10"/>
  <c r="AL106" i="10" s="1"/>
  <c r="AM58" i="10" l="1"/>
  <c r="AL58" i="21"/>
  <c r="AL73" i="21"/>
  <c r="AL75" i="21" s="1"/>
  <c r="AL77" i="21" s="1"/>
  <c r="AL61" i="21" s="1"/>
  <c r="AL41" i="10"/>
  <c r="AM61" i="10" l="1"/>
  <c r="AM64" i="10" s="1"/>
  <c r="AM63" i="10"/>
  <c r="AL46" i="10"/>
  <c r="AL114" i="10" s="1"/>
  <c r="AL110" i="10"/>
  <c r="AL59" i="21" s="1"/>
  <c r="AL60" i="21" s="1"/>
  <c r="AL42" i="10"/>
  <c r="AL108" i="10"/>
  <c r="AL107" i="10"/>
  <c r="AL44" i="10"/>
  <c r="AL113" i="10" s="1"/>
  <c r="AL111" i="10" l="1"/>
  <c r="AL62" i="21"/>
  <c r="AL66" i="21" s="1"/>
  <c r="AL67" i="21" s="1"/>
  <c r="AN54" i="10"/>
  <c r="AM37" i="10"/>
  <c r="AL47" i="10"/>
  <c r="AL115" i="10" s="1"/>
  <c r="AN59" i="10" l="1"/>
  <c r="AN55" i="10"/>
  <c r="AM102" i="10"/>
  <c r="AM9" i="10" s="1"/>
  <c r="AM103" i="10"/>
  <c r="AN104" i="10"/>
  <c r="AM38" i="10"/>
  <c r="AM106" i="10" s="1"/>
  <c r="AN58" i="10" l="1"/>
  <c r="AM58" i="21"/>
  <c r="AM73" i="21"/>
  <c r="AM75" i="21" s="1"/>
  <c r="AM77" i="21" s="1"/>
  <c r="AM61" i="21" s="1"/>
  <c r="AM41" i="10"/>
  <c r="AM42" i="10" s="1"/>
  <c r="AN61" i="10" l="1"/>
  <c r="AN64" i="10" s="1"/>
  <c r="AN63" i="10"/>
  <c r="AM46" i="10"/>
  <c r="AM114" i="10" s="1"/>
  <c r="AM110" i="10"/>
  <c r="AM59" i="21" s="1"/>
  <c r="AM60" i="21" s="1"/>
  <c r="AM108" i="10"/>
  <c r="AM107" i="10"/>
  <c r="AM44" i="10"/>
  <c r="AM113" i="10" s="1"/>
  <c r="AM111" i="10" l="1"/>
  <c r="AM62" i="21"/>
  <c r="AM66" i="21" s="1"/>
  <c r="AM67" i="21" s="1"/>
  <c r="AO54" i="10"/>
  <c r="AM47" i="10"/>
  <c r="AM115" i="10" s="1"/>
  <c r="AN37" i="10"/>
  <c r="AO59" i="10" l="1"/>
  <c r="AO55" i="10"/>
  <c r="AN102" i="10"/>
  <c r="AN9" i="10" s="1"/>
  <c r="AN103" i="10"/>
  <c r="AO104" i="10"/>
  <c r="AN38" i="10"/>
  <c r="AN106" i="10" s="1"/>
  <c r="AO58" i="10" l="1"/>
  <c r="AN73" i="21"/>
  <c r="AN75" i="21" s="1"/>
  <c r="AN77" i="21" s="1"/>
  <c r="AN61" i="21" s="1"/>
  <c r="AN58" i="21"/>
  <c r="AN41" i="10"/>
  <c r="AN42" i="10" s="1"/>
  <c r="AO61" i="10" l="1"/>
  <c r="AO64" i="10" s="1"/>
  <c r="AO63" i="10"/>
  <c r="AN46" i="10"/>
  <c r="AN114" i="10" s="1"/>
  <c r="AN110" i="10"/>
  <c r="AN59" i="21" s="1"/>
  <c r="AN60" i="21" s="1"/>
  <c r="AN108" i="10"/>
  <c r="AN107" i="10"/>
  <c r="AN44" i="10"/>
  <c r="AN113" i="10" s="1"/>
  <c r="AN111" i="10" l="1"/>
  <c r="AN62" i="21"/>
  <c r="AN66" i="21" s="1"/>
  <c r="AN67" i="21" s="1"/>
  <c r="AP54" i="10"/>
  <c r="AN47" i="10"/>
  <c r="AN115" i="10" s="1"/>
  <c r="AO37" i="10"/>
  <c r="AP59" i="10" l="1"/>
  <c r="AP55" i="10"/>
  <c r="AO102" i="10"/>
  <c r="AO9" i="10" s="1"/>
  <c r="AO103" i="10"/>
  <c r="AP104" i="10"/>
  <c r="AO38" i="10"/>
  <c r="AO106" i="10" s="1"/>
  <c r="AP58" i="10" l="1"/>
  <c r="AO73" i="21"/>
  <c r="AO75" i="21" s="1"/>
  <c r="AO77" i="21" s="1"/>
  <c r="AO61" i="21" s="1"/>
  <c r="AO58" i="21"/>
  <c r="AO41" i="10"/>
  <c r="AP61" i="10" l="1"/>
  <c r="AP64" i="10" s="1"/>
  <c r="AP63" i="10"/>
  <c r="AO46" i="10"/>
  <c r="AO114" i="10" s="1"/>
  <c r="AO110" i="10"/>
  <c r="AO59" i="21" s="1"/>
  <c r="AO60" i="21" s="1"/>
  <c r="AO42" i="10"/>
  <c r="AO108" i="10"/>
  <c r="AO107" i="10"/>
  <c r="AO44" i="10"/>
  <c r="AO113" i="10" s="1"/>
  <c r="AO111" i="10" l="1"/>
  <c r="AO62" i="21"/>
  <c r="AO66" i="21" s="1"/>
  <c r="AO67" i="21" s="1"/>
  <c r="AQ54" i="10"/>
  <c r="AO47" i="10"/>
  <c r="AO115" i="10" s="1"/>
  <c r="AP37" i="10"/>
  <c r="AQ59" i="10" l="1"/>
  <c r="AQ55" i="10"/>
  <c r="AP102" i="10"/>
  <c r="AP9" i="10" s="1"/>
  <c r="AP103" i="10"/>
  <c r="AQ104" i="10"/>
  <c r="AP38" i="10"/>
  <c r="AP106" i="10" s="1"/>
  <c r="AQ58" i="10" l="1"/>
  <c r="AP58" i="21"/>
  <c r="AP73" i="21"/>
  <c r="AP75" i="21" s="1"/>
  <c r="AP77" i="21" s="1"/>
  <c r="AP61" i="21" s="1"/>
  <c r="AP41" i="10"/>
  <c r="AP42" i="10" s="1"/>
  <c r="AQ61" i="10" l="1"/>
  <c r="AQ64" i="10" s="1"/>
  <c r="AQ63" i="10"/>
  <c r="AP46" i="10"/>
  <c r="AP114" i="10" s="1"/>
  <c r="AP110" i="10"/>
  <c r="AP59" i="21" s="1"/>
  <c r="AP60" i="21" s="1"/>
  <c r="AP108" i="10"/>
  <c r="AP107" i="10"/>
  <c r="AP44" i="10"/>
  <c r="AP113" i="10" s="1"/>
  <c r="AP111" i="10" l="1"/>
  <c r="AP62" i="21"/>
  <c r="AP66" i="21" s="1"/>
  <c r="AP67" i="21" s="1"/>
  <c r="AR54" i="10"/>
  <c r="AQ37" i="10"/>
  <c r="AP47" i="10"/>
  <c r="AP115" i="10" s="1"/>
  <c r="AR59" i="10" l="1"/>
  <c r="AR55" i="10"/>
  <c r="AQ102" i="10"/>
  <c r="AQ9" i="10" s="1"/>
  <c r="AQ103" i="10"/>
  <c r="AR104" i="10"/>
  <c r="AQ38" i="10"/>
  <c r="AQ106" i="10" s="1"/>
  <c r="AR58" i="10" l="1"/>
  <c r="AQ58" i="21"/>
  <c r="AQ73" i="21"/>
  <c r="AQ75" i="21" s="1"/>
  <c r="AQ77" i="21" s="1"/>
  <c r="AQ61" i="21" s="1"/>
  <c r="AQ41" i="10"/>
  <c r="AQ42" i="10" s="1"/>
  <c r="AR61" i="10" l="1"/>
  <c r="AR64" i="10" s="1"/>
  <c r="AR63" i="10"/>
  <c r="AQ46" i="10"/>
  <c r="AQ114" i="10" s="1"/>
  <c r="AQ110" i="10"/>
  <c r="AQ108" i="10"/>
  <c r="AQ107" i="10"/>
  <c r="AQ44" i="10"/>
  <c r="AQ113" i="10" s="1"/>
  <c r="AQ59" i="21" l="1"/>
  <c r="AQ60" i="21" s="1"/>
  <c r="AQ62" i="21" s="1"/>
  <c r="AQ66" i="21" s="1"/>
  <c r="AQ111" i="10"/>
  <c r="AS54" i="10"/>
  <c r="AR37" i="10"/>
  <c r="AQ47" i="10"/>
  <c r="AQ115" i="10" s="1"/>
  <c r="AQ67" i="21" l="1"/>
  <c r="AS59" i="10"/>
  <c r="AS55" i="10"/>
  <c r="AR102" i="10"/>
  <c r="AR9" i="10" s="1"/>
  <c r="AR103" i="10"/>
  <c r="AS104" i="10"/>
  <c r="AR38" i="10"/>
  <c r="AR106" i="10" s="1"/>
  <c r="T21" i="9" s="1"/>
  <c r="T30" i="9" s="1"/>
  <c r="T32" i="9" s="1"/>
  <c r="T34" i="9" s="1"/>
  <c r="T24" i="9" s="1"/>
  <c r="AS58" i="10" l="1"/>
  <c r="AR73" i="21"/>
  <c r="AR75" i="21" s="1"/>
  <c r="AR77" i="21" s="1"/>
  <c r="AR61" i="21" s="1"/>
  <c r="AR58" i="21"/>
  <c r="AR41" i="10"/>
  <c r="AS61" i="10" l="1"/>
  <c r="AS64" i="10" s="1"/>
  <c r="AS63" i="10"/>
  <c r="AR46" i="10"/>
  <c r="AR114" i="10" s="1"/>
  <c r="W26" i="9" s="1"/>
  <c r="W33" i="9" s="1"/>
  <c r="W34" i="9" s="1"/>
  <c r="AR110" i="10"/>
  <c r="AR42" i="10"/>
  <c r="AR108" i="10"/>
  <c r="AR107" i="10"/>
  <c r="AR44" i="10"/>
  <c r="AR113" i="10" s="1"/>
  <c r="AR59" i="21" l="1"/>
  <c r="AR60" i="21" s="1"/>
  <c r="AR62" i="21" s="1"/>
  <c r="AR66" i="21" s="1"/>
  <c r="T22" i="9"/>
  <c r="T23" i="9" s="1"/>
  <c r="T25" i="9" s="1"/>
  <c r="W21" i="9" s="1"/>
  <c r="W22" i="9" s="1"/>
  <c r="AR111" i="10"/>
  <c r="AT54" i="10"/>
  <c r="AS37" i="10"/>
  <c r="AR47" i="10"/>
  <c r="AR115" i="10" s="1"/>
  <c r="AR67" i="21" l="1"/>
  <c r="W28" i="9"/>
  <c r="AT59" i="10"/>
  <c r="AT55" i="10"/>
  <c r="AS102" i="10"/>
  <c r="AS9" i="10" s="1"/>
  <c r="AS103" i="10"/>
  <c r="AT104" i="10"/>
  <c r="AS38" i="10"/>
  <c r="AS106" i="10" s="1"/>
  <c r="W29" i="9" l="1"/>
  <c r="W38" i="9"/>
  <c r="W39" i="9" s="1"/>
  <c r="AT58" i="10"/>
  <c r="AS73" i="21"/>
  <c r="AS75" i="21" s="1"/>
  <c r="AS77" i="21" s="1"/>
  <c r="AS61" i="21" s="1"/>
  <c r="AS58" i="21"/>
  <c r="AS41" i="10"/>
  <c r="AS42" i="10" s="1"/>
  <c r="AT61" i="10" l="1"/>
  <c r="AT64" i="10" s="1"/>
  <c r="AT63" i="10"/>
  <c r="AS46" i="10"/>
  <c r="AS114" i="10" s="1"/>
  <c r="AS110" i="10"/>
  <c r="AS59" i="21" s="1"/>
  <c r="AS60" i="21" s="1"/>
  <c r="AS108" i="10"/>
  <c r="AS107" i="10"/>
  <c r="AS44" i="10"/>
  <c r="AS113" i="10" s="1"/>
  <c r="AS111" i="10" l="1"/>
  <c r="AS62" i="21"/>
  <c r="AS66" i="21" s="1"/>
  <c r="AS67" i="21" s="1"/>
  <c r="AU54" i="10"/>
  <c r="AS47" i="10"/>
  <c r="AS115" i="10" s="1"/>
  <c r="AT37" i="10"/>
  <c r="AU59" i="10" l="1"/>
  <c r="AU55" i="10"/>
  <c r="AT102" i="10"/>
  <c r="AT9" i="10" s="1"/>
  <c r="AT103" i="10"/>
  <c r="AU104" i="10"/>
  <c r="AT38" i="10"/>
  <c r="AT106" i="10" s="1"/>
  <c r="AU58" i="10" l="1"/>
  <c r="AT58" i="21"/>
  <c r="AT73" i="21"/>
  <c r="AT75" i="21" s="1"/>
  <c r="AT77" i="21" s="1"/>
  <c r="AT61" i="21" s="1"/>
  <c r="AT41" i="10"/>
  <c r="AT42" i="10" s="1"/>
  <c r="AU61" i="10" l="1"/>
  <c r="AU64" i="10" s="1"/>
  <c r="AU63" i="10"/>
  <c r="AT46" i="10"/>
  <c r="AT114" i="10" s="1"/>
  <c r="AT110" i="10"/>
  <c r="AT59" i="21" s="1"/>
  <c r="AT60" i="21" s="1"/>
  <c r="AT108" i="10"/>
  <c r="AT107" i="10"/>
  <c r="AT44" i="10"/>
  <c r="AT113" i="10" s="1"/>
  <c r="AT111" i="10" l="1"/>
  <c r="AT62" i="21"/>
  <c r="AT66" i="21" s="1"/>
  <c r="AT67" i="21" s="1"/>
  <c r="AV54" i="10"/>
  <c r="AT47" i="10"/>
  <c r="AT115" i="10" s="1"/>
  <c r="AU37" i="10"/>
  <c r="AV59" i="10" l="1"/>
  <c r="AV55" i="10"/>
  <c r="AU102" i="10"/>
  <c r="AU9" i="10" s="1"/>
  <c r="AU103" i="10"/>
  <c r="AV104" i="10"/>
  <c r="AU38" i="10"/>
  <c r="AU106" i="10" s="1"/>
  <c r="AV58" i="10" l="1"/>
  <c r="AU58" i="21"/>
  <c r="AU73" i="21"/>
  <c r="AU75" i="21" s="1"/>
  <c r="AU77" i="21" s="1"/>
  <c r="AU61" i="21" s="1"/>
  <c r="AU41" i="10"/>
  <c r="AV61" i="10" l="1"/>
  <c r="AV64" i="10" s="1"/>
  <c r="AV63" i="10"/>
  <c r="AU46" i="10"/>
  <c r="AU114" i="10" s="1"/>
  <c r="AU110" i="10"/>
  <c r="AU59" i="21" s="1"/>
  <c r="AU60" i="21" s="1"/>
  <c r="AU108" i="10"/>
  <c r="AU107" i="10"/>
  <c r="AU44" i="10"/>
  <c r="AU113" i="10" s="1"/>
  <c r="AU42" i="10"/>
  <c r="AU111" i="10" l="1"/>
  <c r="AU62" i="21"/>
  <c r="AU66" i="21" s="1"/>
  <c r="AU67" i="21" s="1"/>
  <c r="AW54" i="10"/>
  <c r="AU47" i="10"/>
  <c r="AU115" i="10" s="1"/>
  <c r="AV37" i="10"/>
  <c r="AW59" i="10" l="1"/>
  <c r="AW55" i="10"/>
  <c r="AV102" i="10"/>
  <c r="AV9" i="10" s="1"/>
  <c r="AV103" i="10"/>
  <c r="AW104" i="10"/>
  <c r="AV38" i="10"/>
  <c r="AV106" i="10" s="1"/>
  <c r="AW58" i="10" l="1"/>
  <c r="AV73" i="21"/>
  <c r="AV75" i="21" s="1"/>
  <c r="AV77" i="21" s="1"/>
  <c r="AV61" i="21" s="1"/>
  <c r="AV58" i="21"/>
  <c r="AV41" i="10"/>
  <c r="AV42" i="10" s="1"/>
  <c r="AW61" i="10" l="1"/>
  <c r="AW64" i="10" s="1"/>
  <c r="AW63" i="10"/>
  <c r="AV46" i="10"/>
  <c r="AV114" i="10" s="1"/>
  <c r="AV110" i="10"/>
  <c r="AV59" i="21" s="1"/>
  <c r="AV60" i="21" s="1"/>
  <c r="AV108" i="10"/>
  <c r="AV107" i="10"/>
  <c r="AV44" i="10"/>
  <c r="AV113" i="10" s="1"/>
  <c r="AV111" i="10" l="1"/>
  <c r="AV62" i="21"/>
  <c r="AV66" i="21" s="1"/>
  <c r="AV67" i="21" s="1"/>
  <c r="AX54" i="10"/>
  <c r="AV47" i="10"/>
  <c r="AV115" i="10" s="1"/>
  <c r="AW37" i="10"/>
  <c r="AX59" i="10" l="1"/>
  <c r="AX55" i="10"/>
  <c r="AW102" i="10"/>
  <c r="AW9" i="10" s="1"/>
  <c r="AW103" i="10"/>
  <c r="AX104" i="10"/>
  <c r="AW38" i="10"/>
  <c r="AW106" i="10" s="1"/>
  <c r="AX58" i="10" l="1"/>
  <c r="AW73" i="21"/>
  <c r="AW75" i="21" s="1"/>
  <c r="AW77" i="21" s="1"/>
  <c r="AW61" i="21" s="1"/>
  <c r="AW58" i="21"/>
  <c r="AW41" i="10"/>
  <c r="AW42" i="10" s="1"/>
  <c r="AX61" i="10" l="1"/>
  <c r="AX64" i="10" s="1"/>
  <c r="AX63" i="10"/>
  <c r="AW46" i="10"/>
  <c r="AW114" i="10" s="1"/>
  <c r="AW110" i="10"/>
  <c r="AW59" i="21" s="1"/>
  <c r="AW60" i="21" s="1"/>
  <c r="AW108" i="10"/>
  <c r="AW107" i="10"/>
  <c r="AW44" i="10"/>
  <c r="AW113" i="10" s="1"/>
  <c r="AW111" i="10" l="1"/>
  <c r="AW62" i="21"/>
  <c r="AW66" i="21" s="1"/>
  <c r="AW67" i="21" s="1"/>
  <c r="AY54" i="10"/>
  <c r="AW47" i="10"/>
  <c r="AW115" i="10" s="1"/>
  <c r="AX37" i="10"/>
  <c r="AY59" i="10" l="1"/>
  <c r="AY55" i="10"/>
  <c r="AX102" i="10"/>
  <c r="AX9" i="10" s="1"/>
  <c r="AX103" i="10"/>
  <c r="AY104" i="10"/>
  <c r="AX38" i="10"/>
  <c r="AX106" i="10" s="1"/>
  <c r="AY58" i="10" l="1"/>
  <c r="AX58" i="21"/>
  <c r="AX73" i="21"/>
  <c r="AX75" i="21" s="1"/>
  <c r="AX77" i="21" s="1"/>
  <c r="AX61" i="21" s="1"/>
  <c r="AX41" i="10"/>
  <c r="AX42" i="10" s="1"/>
  <c r="AY61" i="10" l="1"/>
  <c r="AY64" i="10" s="1"/>
  <c r="AY63" i="10"/>
  <c r="AX46" i="10"/>
  <c r="AX114" i="10" s="1"/>
  <c r="AX110" i="10"/>
  <c r="AX59" i="21" s="1"/>
  <c r="AX60" i="21" s="1"/>
  <c r="AX108" i="10"/>
  <c r="AX107" i="10"/>
  <c r="AX44" i="10"/>
  <c r="AX113" i="10" s="1"/>
  <c r="AX111" i="10" l="1"/>
  <c r="AX62" i="21"/>
  <c r="AX66" i="21" s="1"/>
  <c r="AX67" i="21" s="1"/>
  <c r="AZ54" i="10"/>
  <c r="AX47" i="10"/>
  <c r="AX115" i="10" s="1"/>
  <c r="AY37" i="10"/>
  <c r="AZ59" i="10" l="1"/>
  <c r="AZ55" i="10"/>
  <c r="AY102" i="10"/>
  <c r="AY9" i="10" s="1"/>
  <c r="AY103" i="10"/>
  <c r="AZ104" i="10"/>
  <c r="AY38" i="10"/>
  <c r="AY106" i="10" s="1"/>
  <c r="AZ58" i="10" l="1"/>
  <c r="AY58" i="21"/>
  <c r="AY73" i="21"/>
  <c r="AY75" i="21" s="1"/>
  <c r="AY77" i="21" s="1"/>
  <c r="AY61" i="21" s="1"/>
  <c r="AY41" i="10"/>
  <c r="AY42" i="10" s="1"/>
  <c r="AZ61" i="10" l="1"/>
  <c r="AZ64" i="10" s="1"/>
  <c r="AZ63" i="10"/>
  <c r="AY46" i="10"/>
  <c r="AY114" i="10" s="1"/>
  <c r="AY110" i="10"/>
  <c r="AY59" i="21" s="1"/>
  <c r="AY60" i="21" s="1"/>
  <c r="AY108" i="10"/>
  <c r="AY107" i="10"/>
  <c r="AY44" i="10"/>
  <c r="AY113" i="10" s="1"/>
  <c r="AY111" i="10" l="1"/>
  <c r="AY62" i="21"/>
  <c r="AY66" i="21" s="1"/>
  <c r="AY67" i="21" s="1"/>
  <c r="BA54" i="10"/>
  <c r="AZ37" i="10"/>
  <c r="AY47" i="10"/>
  <c r="AY115" i="10" s="1"/>
  <c r="BA59" i="10" l="1"/>
  <c r="BA55" i="10"/>
  <c r="AZ102" i="10"/>
  <c r="AZ9" i="10" s="1"/>
  <c r="AZ103" i="10"/>
  <c r="BA104" i="10"/>
  <c r="AZ38" i="10"/>
  <c r="AZ106" i="10" s="1"/>
  <c r="BA58" i="10" l="1"/>
  <c r="AZ73" i="21"/>
  <c r="AZ75" i="21" s="1"/>
  <c r="AZ77" i="21" s="1"/>
  <c r="AZ61" i="21" s="1"/>
  <c r="AZ58" i="21"/>
  <c r="AZ41" i="10"/>
  <c r="AZ42" i="10" s="1"/>
  <c r="BA61" i="10" l="1"/>
  <c r="BA64" i="10" s="1"/>
  <c r="BA63" i="10"/>
  <c r="AZ46" i="10"/>
  <c r="AZ114" i="10" s="1"/>
  <c r="AZ110" i="10"/>
  <c r="AZ59" i="21" s="1"/>
  <c r="AZ60" i="21" s="1"/>
  <c r="AZ108" i="10"/>
  <c r="AZ107" i="10"/>
  <c r="AZ44" i="10"/>
  <c r="AZ113" i="10" s="1"/>
  <c r="AZ111" i="10" l="1"/>
  <c r="AZ62" i="21"/>
  <c r="AZ66" i="21" s="1"/>
  <c r="AZ67" i="21" s="1"/>
  <c r="BA37" i="10"/>
  <c r="AZ47" i="10"/>
  <c r="AZ115" i="10" s="1"/>
  <c r="BA102" i="10" l="1"/>
  <c r="BA9" i="10" s="1"/>
  <c r="BA103" i="10"/>
  <c r="BA38" i="10"/>
  <c r="N29" i="9" l="1"/>
  <c r="BA41" i="10"/>
  <c r="BA110" i="10" s="1"/>
  <c r="BA59" i="21" s="1"/>
  <c r="BA106" i="10"/>
  <c r="BA42" i="10" l="1"/>
  <c r="BA58" i="21"/>
  <c r="BA60" i="21" s="1"/>
  <c r="BA73" i="21"/>
  <c r="BA75" i="21" s="1"/>
  <c r="BA77" i="21" s="1"/>
  <c r="BA61" i="21" s="1"/>
  <c r="BA46" i="10"/>
  <c r="BA108" i="10"/>
  <c r="BA107" i="10"/>
  <c r="BA111" i="10"/>
  <c r="BA44" i="10"/>
  <c r="BA113" i="10" s="1"/>
  <c r="BA114" i="10" l="1"/>
  <c r="BA62" i="21"/>
  <c r="BA47" i="10"/>
  <c r="K11" i="9"/>
  <c r="I34" i="15" s="1"/>
  <c r="J34" i="15"/>
  <c r="J37" i="15" s="1"/>
  <c r="J44" i="15"/>
  <c r="Q37" i="9"/>
  <c r="BA115" i="10" l="1"/>
  <c r="N21" i="9"/>
  <c r="BA66" i="21"/>
  <c r="W11" i="9" s="1"/>
  <c r="W10" i="9"/>
  <c r="W9" i="9"/>
  <c r="BA67" i="21" l="1"/>
  <c r="W12" i="9" s="1"/>
</calcChain>
</file>

<file path=xl/sharedStrings.xml><?xml version="1.0" encoding="utf-8"?>
<sst xmlns="http://schemas.openxmlformats.org/spreadsheetml/2006/main" count="884" uniqueCount="411">
  <si>
    <t>Investition</t>
  </si>
  <si>
    <t>Kaufpreis</t>
  </si>
  <si>
    <t>pro qm</t>
  </si>
  <si>
    <t>Kaufnebenkosten</t>
  </si>
  <si>
    <t>Makler</t>
  </si>
  <si>
    <t>Notar</t>
  </si>
  <si>
    <t>Grunderwerbssteuer</t>
  </si>
  <si>
    <t>Summe</t>
  </si>
  <si>
    <t>Sonstige</t>
  </si>
  <si>
    <t>Gesamtinvestitionskosten</t>
  </si>
  <si>
    <t>Sonstiges</t>
  </si>
  <si>
    <t>Wohnfläche</t>
  </si>
  <si>
    <t>Anfängliche Investitionen</t>
  </si>
  <si>
    <t>Warmmiete</t>
  </si>
  <si>
    <t>Kaufpreis pro qm</t>
  </si>
  <si>
    <t>Nettokaltmiete pro Jahr</t>
  </si>
  <si>
    <t>Soll-Miete pro Monat</t>
  </si>
  <si>
    <t>Bruttomietrendite</t>
  </si>
  <si>
    <t>Nettomietrendite</t>
  </si>
  <si>
    <t>Bewirtschaftungskosten pro Monat</t>
  </si>
  <si>
    <t>Faktor</t>
  </si>
  <si>
    <t>Finanzierung</t>
  </si>
  <si>
    <t>Darlehen I</t>
  </si>
  <si>
    <t>Darlehenssumme</t>
  </si>
  <si>
    <t>Zinssatz</t>
  </si>
  <si>
    <t>Anfängliche Tilgung</t>
  </si>
  <si>
    <t>Kapitaldienst pro Monat</t>
  </si>
  <si>
    <t>Darlehen II</t>
  </si>
  <si>
    <t>Eigenkapital</t>
  </si>
  <si>
    <t>Zinssatz gewichtet</t>
  </si>
  <si>
    <t>Anfängliche Tilgung gewichtet</t>
  </si>
  <si>
    <t>- Bewirtschaftungskosten</t>
  </si>
  <si>
    <t>= Cashflow operativ</t>
  </si>
  <si>
    <t>- Zinsen</t>
  </si>
  <si>
    <t>- Tilgung</t>
  </si>
  <si>
    <t>Eigenkapitalrendite p.a.</t>
  </si>
  <si>
    <t>Cashflow operativ</t>
  </si>
  <si>
    <t>AfA Satz</t>
  </si>
  <si>
    <t>- Abschreibung für Abnutzung (AfA)</t>
  </si>
  <si>
    <t>= zu versteuernder Cashflow</t>
  </si>
  <si>
    <t>Nebenrechnung Steuer (Monatsbasis)</t>
  </si>
  <si>
    <t>- Steuern</t>
  </si>
  <si>
    <t>= Steuern</t>
  </si>
  <si>
    <t>= Cashflow nach Steuern</t>
  </si>
  <si>
    <t>Restschuld Periodenbeginn</t>
  </si>
  <si>
    <t>Zinsen</t>
  </si>
  <si>
    <t>Tilgung</t>
  </si>
  <si>
    <t>Annuität</t>
  </si>
  <si>
    <t>€</t>
  </si>
  <si>
    <t>Restschuld Periodenende</t>
  </si>
  <si>
    <t>Zinsänderung</t>
  </si>
  <si>
    <t>Gültiger Zinssatz</t>
  </si>
  <si>
    <t>= gewichteter Zinssatz</t>
  </si>
  <si>
    <t>Wert der Immobilie</t>
  </si>
  <si>
    <t>- Restschuld Darlehen</t>
  </si>
  <si>
    <t>= Netto-Vermögen</t>
  </si>
  <si>
    <t>Neue Soll-Tilgung</t>
  </si>
  <si>
    <t>Effektive Tilgung</t>
  </si>
  <si>
    <t>entspricht % der Restschuld</t>
  </si>
  <si>
    <t>Monatl. Zinsen für CF 0 nach Steuern</t>
  </si>
  <si>
    <t>= Zinssatz gewichtet (p.a.)</t>
  </si>
  <si>
    <t>= kumuliert</t>
  </si>
  <si>
    <t>Wertentwicklung</t>
  </si>
  <si>
    <t>Kalkulatorischer Mietausfall</t>
  </si>
  <si>
    <t>Einnahmen</t>
  </si>
  <si>
    <t>Ausgaben</t>
  </si>
  <si>
    <t>Einmalige Sondertilgung</t>
  </si>
  <si>
    <t>Wert der Immobilie (Jahresanfang)</t>
  </si>
  <si>
    <t>Nettovermögen (Wert - Restschuld) (Jahresanfang)</t>
  </si>
  <si>
    <t>= Warmmiete</t>
  </si>
  <si>
    <t>= Nettokaltmiete</t>
  </si>
  <si>
    <t>+ Stellplätze</t>
  </si>
  <si>
    <t>Grün</t>
  </si>
  <si>
    <t>Rot</t>
  </si>
  <si>
    <t>Gelb</t>
  </si>
  <si>
    <t>Schwellwerte für Kennzahlen-Farben</t>
  </si>
  <si>
    <t>Eigenkapitalrendite</t>
  </si>
  <si>
    <t>Cashflow nach Steuern</t>
  </si>
  <si>
    <t>Kennzahl</t>
  </si>
  <si>
    <t>Aktivieren</t>
  </si>
  <si>
    <t>Basis für langfristige Abschreibung</t>
  </si>
  <si>
    <t>Zusätzl. Investitionsbedarf</t>
  </si>
  <si>
    <t>Nettokaltmiete</t>
  </si>
  <si>
    <t>Bewirtschaftungskosten</t>
  </si>
  <si>
    <t>= monatlicher Cashflow</t>
  </si>
  <si>
    <t>Rentabilität</t>
  </si>
  <si>
    <t>Erwartete Mieteinkünfte</t>
  </si>
  <si>
    <t>Kaufpreis Multiplikator</t>
  </si>
  <si>
    <t>Annahme Zinsen</t>
  </si>
  <si>
    <t>Monatlicher Cashflow (Jahr 1)</t>
  </si>
  <si>
    <t>Objektdetails</t>
  </si>
  <si>
    <t>Kapitalbedarf</t>
  </si>
  <si>
    <t>Einnahme</t>
  </si>
  <si>
    <t>Ausgabe</t>
  </si>
  <si>
    <t>+ Sonstiges</t>
  </si>
  <si>
    <t>Umlagefähig</t>
  </si>
  <si>
    <t>Grundsteuer</t>
  </si>
  <si>
    <t>Hausgeld insgesamt</t>
  </si>
  <si>
    <t>Cashflow pro Monat (Überschuss)</t>
  </si>
  <si>
    <t>Wertentwicklung im Jahr</t>
  </si>
  <si>
    <t>ohne Wertsteigerung</t>
  </si>
  <si>
    <t>Nicht umlagefähig</t>
  </si>
  <si>
    <t>Insgesamt</t>
  </si>
  <si>
    <t>+ Umlagefähige Kosten</t>
  </si>
  <si>
    <t>Hochrechnung für das Jahr</t>
  </si>
  <si>
    <t>Kennzahlen in der Zukunft</t>
  </si>
  <si>
    <t>entspricht Jahre nach dem Kauf</t>
  </si>
  <si>
    <t>Jahr der Volltilgung</t>
  </si>
  <si>
    <t>+ geplante Mieterhöhung</t>
  </si>
  <si>
    <t>Rücklagen</t>
  </si>
  <si>
    <t>Steuern</t>
  </si>
  <si>
    <t>Kostensteigerung p.a.</t>
  </si>
  <si>
    <t>Mietsteigerung p.a.</t>
  </si>
  <si>
    <t>Wertsteigerung p.a.</t>
  </si>
  <si>
    <t>Anteil Gebäude an Kaufpreis</t>
  </si>
  <si>
    <t>Was</t>
  </si>
  <si>
    <t>Kosten</t>
  </si>
  <si>
    <t>Steuerlich</t>
  </si>
  <si>
    <t>Wertsteig.</t>
  </si>
  <si>
    <t>Adresse</t>
  </si>
  <si>
    <t>Stellplätze</t>
  </si>
  <si>
    <t>15% Grenze</t>
  </si>
  <si>
    <t>Neuer Wert</t>
  </si>
  <si>
    <t>Investitionsübersicht für das Bankgespräch</t>
  </si>
  <si>
    <t>Diagramme</t>
  </si>
  <si>
    <t>Kennzahlen heute</t>
  </si>
  <si>
    <t>Gesamt-Finanzierung</t>
  </si>
  <si>
    <t>Kaufpreis und Kaufnebenkosten</t>
  </si>
  <si>
    <t>Objekt und Investition</t>
  </si>
  <si>
    <t>Miete, Steuern, Rücklagen</t>
  </si>
  <si>
    <t>Prognose</t>
  </si>
  <si>
    <t>Vermögenszuwachs</t>
  </si>
  <si>
    <t>Zinsänderungsrisiko</t>
  </si>
  <si>
    <t>pro m²</t>
  </si>
  <si>
    <t>entspricht % der Nettokaltmiete</t>
  </si>
  <si>
    <t>Miete und Mietrendite</t>
  </si>
  <si>
    <t>Miete und Wert</t>
  </si>
  <si>
    <t>Vermögenszuwachs p.a.</t>
  </si>
  <si>
    <t>Hausgeld</t>
  </si>
  <si>
    <t>Weitere Kosten</t>
  </si>
  <si>
    <t>Konfiguration</t>
  </si>
  <si>
    <t>Haushaltsrechnung</t>
  </si>
  <si>
    <t>Max Mustermann</t>
  </si>
  <si>
    <t>Stichtag: 01.01.2017</t>
  </si>
  <si>
    <t>Persönliche Angaben</t>
  </si>
  <si>
    <t>Name:</t>
  </si>
  <si>
    <t>Familienstand:</t>
  </si>
  <si>
    <t>Verheiratet</t>
  </si>
  <si>
    <t>Anschrift:</t>
  </si>
  <si>
    <t>Musterstraße 11</t>
  </si>
  <si>
    <t>Güterstand:</t>
  </si>
  <si>
    <t>Gesetzlich</t>
  </si>
  <si>
    <t>12345 Musterstadt</t>
  </si>
  <si>
    <t>Kinder:</t>
  </si>
  <si>
    <t>Keine</t>
  </si>
  <si>
    <t>Einkommensverhältnisse</t>
  </si>
  <si>
    <t>Einkünfte</t>
  </si>
  <si>
    <t>Betrag p.a.</t>
  </si>
  <si>
    <t>mntl.</t>
  </si>
  <si>
    <t>Kommentar</t>
  </si>
  <si>
    <t>Lohn / Gehalt (netto) I</t>
  </si>
  <si>
    <t>Lohn / Gehalt (netto) II</t>
  </si>
  <si>
    <t>Einkünfte aus selbstständiger Arbeit</t>
  </si>
  <si>
    <t>Rente / Pension</t>
  </si>
  <si>
    <t>Miet- / Pachteinnahmen (netto/kalt)</t>
  </si>
  <si>
    <t>Staatliche Leistungen</t>
  </si>
  <si>
    <t>Sonstige Einkünfte</t>
  </si>
  <si>
    <t>Wohnen inkl. Nebenkosten</t>
  </si>
  <si>
    <t>inkl. Strom, Internet, TV etc.</t>
  </si>
  <si>
    <t>Nahrungs- und Genussmittel</t>
  </si>
  <si>
    <t>Anschaffungen</t>
  </si>
  <si>
    <t>inkl. Bekleidung</t>
  </si>
  <si>
    <t>Freizeit, Kultur und Hobby</t>
  </si>
  <si>
    <t>Fitness-Center, Fotografie-Ausstattung</t>
  </si>
  <si>
    <t>Urlaub</t>
  </si>
  <si>
    <t>Mobilität</t>
  </si>
  <si>
    <t>PKW in Eigentum</t>
  </si>
  <si>
    <t>Kommunikation</t>
  </si>
  <si>
    <t>Spenden</t>
  </si>
  <si>
    <t>Laufende Sparverträge</t>
  </si>
  <si>
    <t>Aktienanlage</t>
  </si>
  <si>
    <t>Beiträge zur Altersvorsorge</t>
  </si>
  <si>
    <t>Riester</t>
  </si>
  <si>
    <t>Private Versicherungen</t>
  </si>
  <si>
    <t>BU, Unfall, Risiko-Leben</t>
  </si>
  <si>
    <t>Vermietete Immobilien: Bewirtschaftung</t>
  </si>
  <si>
    <t>nicht umagefähig, inkl. Rücklagen</t>
  </si>
  <si>
    <t>Vermietete Immobilien: Kapitaldienst</t>
  </si>
  <si>
    <t>Ausgaben aus selbstständiger Arbeit</t>
  </si>
  <si>
    <t>Unterhaltszahlungen</t>
  </si>
  <si>
    <t>Haushaltsüberschuss</t>
  </si>
  <si>
    <t>Differenz</t>
  </si>
  <si>
    <t>= Haushaltsüberschuss</t>
  </si>
  <si>
    <t>Vermögensaufstellung</t>
  </si>
  <si>
    <t>Vermögensverhältnisse</t>
  </si>
  <si>
    <t>Vermögensgegenstände</t>
  </si>
  <si>
    <t>Betrag</t>
  </si>
  <si>
    <t>Verpfändet</t>
  </si>
  <si>
    <t>Girokonto Deutsche Bank</t>
  </si>
  <si>
    <t>Nein</t>
  </si>
  <si>
    <t>Girokonto Postbank</t>
  </si>
  <si>
    <t>Ehe-Konto</t>
  </si>
  <si>
    <t>Wertpapier Depot Deutsche Bank</t>
  </si>
  <si>
    <t>aktueller Kurswert</t>
  </si>
  <si>
    <t>Tagesgeldkonto Deutsche Bank</t>
  </si>
  <si>
    <t>Immobilienvermögen</t>
  </si>
  <si>
    <t>siehe separate Übersicht</t>
  </si>
  <si>
    <t>Lebensversicherung Allianz</t>
  </si>
  <si>
    <t>aktueller Rückkaufswert</t>
  </si>
  <si>
    <t>Bausparvertrag Schwäbisch Hall</t>
  </si>
  <si>
    <t>aktuelles Guthaben</t>
  </si>
  <si>
    <t>Verbindlichkeiten</t>
  </si>
  <si>
    <t>Valuta</t>
  </si>
  <si>
    <t>Dispositionskredite</t>
  </si>
  <si>
    <t>keine</t>
  </si>
  <si>
    <t>Konsumkredite</t>
  </si>
  <si>
    <t>Finanzierung PKW</t>
  </si>
  <si>
    <t>Immobiliendarlehen</t>
  </si>
  <si>
    <t>Übernommene Bürgschaften</t>
  </si>
  <si>
    <t>Steuerschulden</t>
  </si>
  <si>
    <t>Um die Bilder zu ändern, klicke mit rechts auf das Bild und wähle "Bild ändern".</t>
  </si>
  <si>
    <t>zur Vorlage: Haushaltsrechnung</t>
  </si>
  <si>
    <t>zur Vorlage: Vermögensübersicht</t>
  </si>
  <si>
    <t>Erhalte bessere Darlehen:</t>
  </si>
  <si>
    <t>Um deiner Bank deine persönlichen finanziellen Verhältnisse darzustellen, kannst du folgende Vorlagen verwenden:</t>
  </si>
  <si>
    <t>Tätigkeit</t>
  </si>
  <si>
    <t>Einheit</t>
  </si>
  <si>
    <t>Kosten pro Einheit</t>
  </si>
  <si>
    <t>Kosten min</t>
  </si>
  <si>
    <t>Kosten max</t>
  </si>
  <si>
    <t>Gerüst: Aufstellen, 4 Wochen, Abbau (ohne Staubschutz)</t>
  </si>
  <si>
    <t>m² Wandfläche</t>
  </si>
  <si>
    <t>Anstrich und einfache Beschichtung auf Altplutz inkl. Gerüst</t>
  </si>
  <si>
    <t>Keller</t>
  </si>
  <si>
    <t>Elektrik</t>
  </si>
  <si>
    <t>Fenster/Türen</t>
  </si>
  <si>
    <t>m² Fläche</t>
  </si>
  <si>
    <t>Verklebten Teppich/PVC entfernen, Boden neu grundieren, komplett</t>
  </si>
  <si>
    <t>Vinyl Material und Verlegen auf Estrich (mittel)</t>
  </si>
  <si>
    <t>Küche</t>
  </si>
  <si>
    <t>Balkone</t>
  </si>
  <si>
    <r>
      <t xml:space="preserve">Dach </t>
    </r>
    <r>
      <rPr>
        <sz val="10"/>
        <color theme="0"/>
        <rFont val="Calibri"/>
        <family val="2"/>
        <scheme val="minor"/>
      </rPr>
      <t>(inkl. Dachfenster / Ausbau)</t>
    </r>
  </si>
  <si>
    <r>
      <t xml:space="preserve">Heizung </t>
    </r>
    <r>
      <rPr>
        <sz val="10"/>
        <color theme="0"/>
        <rFont val="Calibri"/>
        <family val="2"/>
        <scheme val="minor"/>
      </rPr>
      <t>(inkl. zentrales Warmwasser)</t>
    </r>
  </si>
  <si>
    <r>
      <t xml:space="preserve">Trockenbau </t>
    </r>
    <r>
      <rPr>
        <sz val="10"/>
        <color theme="0"/>
        <rFont val="Calibri"/>
        <family val="2"/>
        <scheme val="minor"/>
      </rPr>
      <t>(inkl. Maurerarbeiten und Dämmung innen)</t>
    </r>
  </si>
  <si>
    <r>
      <t xml:space="preserve">Malerarbeiten </t>
    </r>
    <r>
      <rPr>
        <sz val="10"/>
        <color theme="0"/>
        <rFont val="Calibri"/>
        <family val="2"/>
        <scheme val="minor"/>
      </rPr>
      <t>(innen; außen -&gt; Fassade)</t>
    </r>
  </si>
  <si>
    <r>
      <t xml:space="preserve">Sanitär </t>
    </r>
    <r>
      <rPr>
        <sz val="10"/>
        <color theme="0"/>
        <rFont val="Calibri"/>
        <family val="2"/>
        <scheme val="minor"/>
      </rPr>
      <t>(inkl. dezentrales Warmwasser)</t>
    </r>
  </si>
  <si>
    <t>Estrich/Boden/Wandfliesen</t>
  </si>
  <si>
    <t>Fassade / Gebäudehülle</t>
  </si>
  <si>
    <t>Nur Tätigkeiten mit geplantem Aufwand</t>
  </si>
  <si>
    <t>Filter</t>
  </si>
  <si>
    <t>↓</t>
  </si>
  <si>
    <t>Geplanter Aufwand (Einheiten)</t>
  </si>
  <si>
    <t>Typische Schwankung</t>
  </si>
  <si>
    <t xml:space="preserve">Kosten
</t>
  </si>
  <si>
    <t>Summe über alle Bereiche</t>
  </si>
  <si>
    <t>Pauschaler Auf/-abschlag</t>
  </si>
  <si>
    <t>Summe inklusive Auf/-abschlag</t>
  </si>
  <si>
    <t>Darlehen III</t>
  </si>
  <si>
    <t>Darlehen IV</t>
  </si>
  <si>
    <t>Weitere Darlehen</t>
  </si>
  <si>
    <t>Haupt-Darlehen</t>
  </si>
  <si>
    <t>Summe der Darlehen</t>
  </si>
  <si>
    <t>davon Hauptdarlehen (I)</t>
  </si>
  <si>
    <t>davon weitere Darlehen (II - IV)</t>
  </si>
  <si>
    <t>+ umlagefähige Kosten</t>
  </si>
  <si>
    <t>- Rücklage Kalkulatorischer Mietausfall</t>
  </si>
  <si>
    <t>- Bewirtschaftungskosten ohne eigene Rücklagen</t>
  </si>
  <si>
    <t>- Eigene Instandhaltungsrücklage</t>
  </si>
  <si>
    <t>Miete pro Monat</t>
  </si>
  <si>
    <t>Cashflow pro Monat</t>
  </si>
  <si>
    <t>Kumulierte Abschreibung Jahresende</t>
  </si>
  <si>
    <t>Kaltmiete Wohnfläche pro qm</t>
  </si>
  <si>
    <t>Kaltmiete Wohnfläche gesamt</t>
  </si>
  <si>
    <t>Nettokaltmiete vor Erhöhung</t>
  </si>
  <si>
    <t>Abschreibung Denkmal</t>
  </si>
  <si>
    <t>= Basis für reguläre Abschreibung</t>
  </si>
  <si>
    <t>- Basis für Denkmal Abschreibung</t>
  </si>
  <si>
    <t>Abschreibung Regulär</t>
  </si>
  <si>
    <t>Basis für Denkmal Abschreibung</t>
  </si>
  <si>
    <t>* Abschreibungssatz pro Jahr</t>
  </si>
  <si>
    <t>= Abschreibung pro Jahr</t>
  </si>
  <si>
    <t>= pro Monat</t>
  </si>
  <si>
    <t>Wertschätzung über Kaufpreisfaktor</t>
  </si>
  <si>
    <t>Kumulierter Cashflow am Jahresende</t>
  </si>
  <si>
    <t>Kumulierter Cashflow bis dahin</t>
  </si>
  <si>
    <t>Break-Even</t>
  </si>
  <si>
    <t>Kumulierter Cashflow erstmals positiv</t>
  </si>
  <si>
    <t>Break Even Rechnung</t>
  </si>
  <si>
    <t>Nebenrechnung Steuer pro Monat</t>
  </si>
  <si>
    <t>Kumulierter Cashflow inkl. Eigenkapitaleinsatz</t>
  </si>
  <si>
    <t>Cashflow nach Steuern erstmals positiv</t>
  </si>
  <si>
    <t>Kum. Cashflow inkl. EK erstmals positiv</t>
  </si>
  <si>
    <t>- Eigenkapital Einsatz</t>
  </si>
  <si>
    <t>+ Kumulierter Cashflow</t>
  </si>
  <si>
    <t>= Vermögenszuwachs</t>
  </si>
  <si>
    <t>Wert der Immobilie (Jahresende)</t>
  </si>
  <si>
    <t>Vermögenszuwachs bis Jahresende</t>
  </si>
  <si>
    <t>Summe Bewirtschaftungskosten</t>
  </si>
  <si>
    <t>Kaltmiete</t>
  </si>
  <si>
    <t>Sprünge</t>
  </si>
  <si>
    <t>% Kaufpreis</t>
  </si>
  <si>
    <t>Cashflow nach Steuern (Monat)</t>
  </si>
  <si>
    <t>CF operativ</t>
  </si>
  <si>
    <t>AfA</t>
  </si>
  <si>
    <t>Hausgeld und weitere Kosten</t>
  </si>
  <si>
    <t>Ausgangsdaten</t>
  </si>
  <si>
    <t>Darlehen I % Kaufpreis</t>
  </si>
  <si>
    <t>Darlehen I Summe</t>
  </si>
  <si>
    <t>- Abschreibung (AfA)</t>
  </si>
  <si>
    <t>* persönlicher Grenzsteuersatz</t>
  </si>
  <si>
    <t xml:space="preserve">Einheit 5: </t>
  </si>
  <si>
    <t xml:space="preserve">Einheit 6: </t>
  </si>
  <si>
    <t xml:space="preserve">Einheit 7: </t>
  </si>
  <si>
    <t xml:space="preserve">Einheit 8: </t>
  </si>
  <si>
    <t xml:space="preserve">Einheit 10: </t>
  </si>
  <si>
    <t xml:space="preserve">Einheit 11: </t>
  </si>
  <si>
    <t>= pro m² Wohnfläche</t>
  </si>
  <si>
    <t>Einheit 1: EG vo. li. / Meyer</t>
  </si>
  <si>
    <t>Einheit 2: EG hi. li. / Müller</t>
  </si>
  <si>
    <t>Einheit 3: EG vo. re. / Schulze</t>
  </si>
  <si>
    <t>Einheit 4: EG vor. li. / Mustermann</t>
  </si>
  <si>
    <t xml:space="preserve">Einheit 9: </t>
  </si>
  <si>
    <t xml:space="preserve">Einheit 12: </t>
  </si>
  <si>
    <t xml:space="preserve">Einheit 13: </t>
  </si>
  <si>
    <t xml:space="preserve">Einheit 14: </t>
  </si>
  <si>
    <t xml:space="preserve">Einheit 15: </t>
  </si>
  <si>
    <t xml:space="preserve">Einheit 16: </t>
  </si>
  <si>
    <t xml:space="preserve">Einheit 17: </t>
  </si>
  <si>
    <t xml:space="preserve">Einheit 18: </t>
  </si>
  <si>
    <t xml:space="preserve">Einheit 19: </t>
  </si>
  <si>
    <t xml:space="preserve">Einheit 20: </t>
  </si>
  <si>
    <t xml:space="preserve">Einheit 21: </t>
  </si>
  <si>
    <t xml:space="preserve">Einheit 22: </t>
  </si>
  <si>
    <t xml:space="preserve">Einheit 23: </t>
  </si>
  <si>
    <t xml:space="preserve">Einheit 24: </t>
  </si>
  <si>
    <t xml:space="preserve">Einheit 25: </t>
  </si>
  <si>
    <t xml:space="preserve">Einheit 26: </t>
  </si>
  <si>
    <t xml:space="preserve">Einheit 27: </t>
  </si>
  <si>
    <t xml:space="preserve">Einheit 28: </t>
  </si>
  <si>
    <t xml:space="preserve">Einheit 29: </t>
  </si>
  <si>
    <t xml:space="preserve">Einheit 30: </t>
  </si>
  <si>
    <t>Summe aller Einheiten</t>
  </si>
  <si>
    <t>= Nettokaltmiete (effektiv)</t>
  </si>
  <si>
    <t>Mieten von diesem Blatt verwenden</t>
  </si>
  <si>
    <t>Nettokaltmiete laut MFH-Kalkulator</t>
  </si>
  <si>
    <t>davon WEG Rücklage</t>
  </si>
  <si>
    <t>Nicht umlagefähige Kosten</t>
  </si>
  <si>
    <t>Umlagefähige Kosten</t>
  </si>
  <si>
    <t>Hausgeld (nicht umlagefähiger Teil)</t>
  </si>
  <si>
    <t>Hausgeld (umlagefähiger Teil)</t>
  </si>
  <si>
    <t>+ Eigene Instandhaltungsrücklage</t>
  </si>
  <si>
    <t>+ Kalkulatorischer Mietausfall</t>
  </si>
  <si>
    <t>= Summe</t>
  </si>
  <si>
    <t>Empfohlene eigene Instandhalt.-Rückl.</t>
  </si>
  <si>
    <t>Eigene Instandhalt.-Rückl. (pro m² p.a.)</t>
  </si>
  <si>
    <t>Sonstige umlagefähige Kosten (Details)</t>
  </si>
  <si>
    <t>Sonstige nicht umlagefähige Kosten (Details)</t>
  </si>
  <si>
    <t>- Bewirt.-Kosten ohne eigene Rückl.</t>
  </si>
  <si>
    <t>Kostenposition I</t>
  </si>
  <si>
    <t>Kostenposition II</t>
  </si>
  <si>
    <t>Kostenposition III</t>
  </si>
  <si>
    <t>Kostenposition IV</t>
  </si>
  <si>
    <t>Grundbuch Amt</t>
  </si>
  <si>
    <t>Darlehenssumme % Kaufpreis</t>
  </si>
  <si>
    <t>Betrachtungszeitpunkt</t>
  </si>
  <si>
    <t>Profi Kenzahlen</t>
  </si>
  <si>
    <t>Zinssatz Darlehen I</t>
  </si>
  <si>
    <t>Anfängliche Tilgung Darlehen I</t>
  </si>
  <si>
    <t>Aus</t>
  </si>
  <si>
    <t>Bankgespräch</t>
  </si>
  <si>
    <t>MFH</t>
  </si>
  <si>
    <t>Szenarien-Vergleich</t>
  </si>
  <si>
    <t>Sanierungsplaner</t>
  </si>
  <si>
    <t>Kennzahlen im Verlauf</t>
  </si>
  <si>
    <t>zurück zum Cockpit</t>
  </si>
  <si>
    <t>Mehrfamilienhaus-Kalkulator</t>
  </si>
  <si>
    <t>Cockpit</t>
  </si>
  <si>
    <t xml:space="preserve">Drucke diese Übersicht aus, um deiner Bank dein Investment vorzustellen. Alle Zahlen stammen aus den vorhandenen Berechnungen. Für noch mehr Transparenz drucke auch die Tabelle "Cockpit". So zeigst du, dass du deine Zahlen wirklich im Griff hast und erhöhst deine Chance auf beste Konditionen.
</t>
  </si>
  <si>
    <t>Objekt und Kaufdatum</t>
  </si>
  <si>
    <t>Kaufdatum</t>
  </si>
  <si>
    <t>Kürzel</t>
  </si>
  <si>
    <t>Wert, Abschreibung und Darlehen</t>
  </si>
  <si>
    <t>zu Wert, Abschreibung und Darlehen wechseln</t>
  </si>
  <si>
    <t>Hauptdarlehen</t>
  </si>
  <si>
    <t>Bewirt.-Kosten (nicht umlagefähig)</t>
  </si>
  <si>
    <t>zurück zum Bankgespräch</t>
  </si>
  <si>
    <t>Vorlage: Haushaltsrechnung</t>
  </si>
  <si>
    <t>Vorlage: Vermögensaufstellung</t>
  </si>
  <si>
    <t>pro qm und Monat</t>
  </si>
  <si>
    <t>Nebenkosten</t>
  </si>
  <si>
    <t>Anfängl. Invest.</t>
  </si>
  <si>
    <t>Darlehen I
% Kaufpreis</t>
  </si>
  <si>
    <t>Darlehen I
Zinssatz</t>
  </si>
  <si>
    <t>Darlehen I
Tilgung</t>
  </si>
  <si>
    <t>Keine Gewähr für die Richtigkeit der Angaben. Dieses Tool ersetzt keine fundierte Rechts-, Steuer- oder Finanzberatung. Mehr Details hier.</t>
  </si>
  <si>
    <t>Tabelle entsperren</t>
  </si>
  <si>
    <t>immocation</t>
  </si>
  <si>
    <t>Bei dieser Excel-Datei handelt es sich um ein kostenpflichtiges Produkt, welches unter der u.s. Internetadresse erworben werden kann.
Die Datei darf ohne Zustimmung weder vervielfältigt, noch weitergegeben oder sonst irgendwie anderen Benutzern zugänglich gemacht werden.
Microsoft Excel ist ein Produkt der Firma Microsoft. Wir stehen in keinerlei rechtlicher Beziehung zu Microsoft und handeln auch nicht in Microsofts Namen.
Wir weisen ausdrücklich darauf hin, dass wir keinerlei Rechts-, Steuer- oder Finanzberatung erbringen und die geschilderte Rechtslage zum Teil zur besseren Verständlichkeit und Lesbarkeit außerdem auch vereinfacht dargestellt wurde. Alle von uns erteilten Ratschläge fußen ausschließlich auf unserer persönlichen Erfahrung und unserer persönlichen Meinung. Auch wenn wir jede unserer Empfehlungen mit größtmöglicher Sorgfalt und umfangreicher Recherche entwickelt und fortlaufend kritisch hinterfragt haben, können wir hierfür keinerlei Gewähr bieten. Gleiches gilt auch für die Vollständigkeit und Richtigkeit der dargestellten Rechtslage. Die erteilten Ratschläge können ferner auch keine fundierte und auf den Einzelfall zugeschnittene Rechts-, Steuer- oder Finanzberatung ersetzen. Wir können daher weder eine Erfolgsgarantie für die von uns abgegebenen Empfehlungen noch eine Haftung für evtl. Folgen ihrer Anwendung übernehmen.
Auch sämtliche Kalkulationstools wurden mit größter Sorgfalt erstellt. Wir haben durch mehrfache Überprüfungen bestmöglich versucht, Berechnungsfehler auszuschließen. Trotzdem können Fehler nicht vollständig ausgeschlossen werden. Daher können wir keine juristische Verantwortung und keinerlei Haftung für eventuell verbliebene Fehler und deren Folgen übernehmen. 
Um etwaige Fehler so weit wie möglich auszuschließen, empfehlen wir dringend und in jedem Fall eigenständige Kontrollrechnungen durchzuführen und ggf. zusätzlichen Fachrat eines Rechts-, Steuer- oder Finanzberaters einzuholen.</t>
  </si>
  <si>
    <t>www.immocation.de</t>
  </si>
  <si>
    <t>Beleihungsreserve</t>
  </si>
  <si>
    <t>= Beleihungsreserve</t>
  </si>
  <si>
    <t>Kontostand</t>
  </si>
  <si>
    <t>= Kontostand</t>
  </si>
  <si>
    <t>Eigenkapital Einsatz (anfänglich)</t>
  </si>
  <si>
    <t>Investitionsmaßnahmen</t>
  </si>
  <si>
    <t>- Geplante Investitionsmaßnahmen</t>
  </si>
  <si>
    <t>Dieser Planer funktioniert wie (d)ein persönlicher wachsender Sanierungskatalog. Du füllst ihn nach und nach mit den für deine Investments relevanten Tätigkeiten und den für deinen Standort realistischen Preisen. In Zukunft schätzt du dann vor Sanierungen / Renovierungen nur noch, wie viele Einheiten du von welcher Tätigkeit benötigst. Du kannst die Tätigkeitsgruppen (bspw. "Fassade / Außenhülle") umbenennen und deinen Bedürfnissen anpassen.
Möchtest du dir nur die Tätigkeiten anzeigen lassen, für die du tatsächlich Arbeit eingeplant hast? Dann klicke oben Links auf den Filter und wähle "Nur Tätigkeiten mit geplantem Aufwand" aus.
Möchtest du Maßnahmen finanziell im Zeitverlauf deines Investments berücksichtigen? Dies kannst du im Bereich "Kennzahlen im Verlauf -&gt; Miete, Cashflow, Steuern" tun.</t>
  </si>
  <si>
    <t>Miete, Investments, Cashflow, Steuern</t>
  </si>
  <si>
    <t>zu Miete, Investments, Cashflow, Steuern wechseln</t>
  </si>
  <si>
    <t>Copyright 2022</t>
  </si>
  <si>
    <t>Andréstraße 19-21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</si>
</sst>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 #,##0.00\ &quot;€&quot;_-;\-* #,##0.00\ &quot;€&quot;_-;_-* &quot;-&quot;??\ &quot;€&quot;_-;_-@_-"/>
    <numFmt numFmtId="164" formatCode="_-* #,##0.00\ _€_-;\-* #,##0.00\ _€_-;_-* &quot;-&quot;??\ _€_-;_-@_-"/>
    <numFmt numFmtId="165" formatCode="0.0%"/>
    <numFmt numFmtId="166" formatCode="_-* #,##0.00\ [$€-1]_-;\-* #,##0.00\ [$€-1]_-;_-* &quot;-&quot;??\ [$€-1]_-"/>
    <numFmt numFmtId="167" formatCode="#,##0\ &quot;€&quot;"/>
    <numFmt numFmtId="168" formatCode="#,##0.0\ &quot;€&quot;"/>
    <numFmt numFmtId="169" formatCode="0.0"/>
    <numFmt numFmtId="170" formatCode="#,##0\ &quot;m²&quot;"/>
    <numFmt numFmtId="171" formatCode="#,##0.0\ &quot;m²&quot;"/>
    <numFmt numFmtId="172" formatCode="&quot;+/-&quot;\ 0&quot;%&quot;"/>
    <numFmt numFmtId="173" formatCode="0\ &quot;m²&quot;"/>
  </numFmts>
  <fonts count="37">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sz val="10"/>
      <name val="Arial"/>
      <family val="2"/>
    </font>
    <font>
      <sz val="11"/>
      <color theme="1"/>
      <name val="Arial"/>
      <family val="2"/>
    </font>
    <font>
      <sz val="12"/>
      <color theme="1"/>
      <name val="Calibri"/>
      <family val="2"/>
      <scheme val="minor"/>
    </font>
    <font>
      <b/>
      <sz val="12"/>
      <color theme="1"/>
      <name val="Calibri"/>
      <family val="2"/>
      <scheme val="minor"/>
    </font>
    <font>
      <sz val="10"/>
      <name val="Calibri"/>
      <family val="2"/>
      <scheme val="minor"/>
    </font>
    <font>
      <u/>
      <sz val="11"/>
      <color rgb="FF009900"/>
      <name val="Calibri"/>
      <family val="2"/>
      <scheme val="minor"/>
    </font>
    <font>
      <sz val="16"/>
      <color theme="0"/>
      <name val="Century Gothic"/>
      <family val="2"/>
    </font>
    <font>
      <sz val="14"/>
      <color theme="0"/>
      <name val="Century Gothic"/>
      <family val="2"/>
    </font>
    <font>
      <b/>
      <sz val="10"/>
      <color theme="0"/>
      <name val="Calibri"/>
      <family val="2"/>
      <scheme val="minor"/>
    </font>
    <font>
      <sz val="11"/>
      <color theme="1"/>
      <name val="Century Gothic"/>
      <family val="2"/>
    </font>
    <font>
      <sz val="12"/>
      <color theme="1"/>
      <name val="Century Gothic"/>
      <family val="2"/>
    </font>
    <font>
      <sz val="28"/>
      <color theme="0"/>
      <name val="Caladea"/>
      <family val="1"/>
    </font>
    <font>
      <sz val="11"/>
      <color theme="0"/>
      <name val="Calibri"/>
      <family val="2"/>
      <scheme val="minor"/>
    </font>
    <font>
      <sz val="10"/>
      <color theme="0"/>
      <name val="Calibri"/>
      <family val="2"/>
      <scheme val="minor"/>
    </font>
    <font>
      <sz val="10"/>
      <color theme="0"/>
      <name val="Century Gothic"/>
      <family val="2"/>
    </font>
    <font>
      <sz val="12"/>
      <color rgb="FF009900"/>
      <name val="Century Gothic"/>
      <family val="2"/>
    </font>
    <font>
      <b/>
      <sz val="14"/>
      <color theme="1"/>
      <name val="Calibri"/>
      <family val="2"/>
      <scheme val="minor"/>
    </font>
    <font>
      <sz val="16"/>
      <color theme="1"/>
      <name val="Century Gothic"/>
      <family val="2"/>
    </font>
    <font>
      <b/>
      <sz val="14"/>
      <color theme="1"/>
      <name val="Century Gothic"/>
      <family val="2"/>
    </font>
    <font>
      <sz val="14"/>
      <color theme="1"/>
      <name val="Century Gothic"/>
      <family val="2"/>
    </font>
    <font>
      <sz val="10"/>
      <color theme="1"/>
      <name val="Century Gothic"/>
      <family val="2"/>
    </font>
    <font>
      <u/>
      <sz val="10"/>
      <color theme="10"/>
      <name val="Calibri"/>
      <family val="2"/>
      <scheme val="minor"/>
    </font>
    <font>
      <sz val="10"/>
      <color rgb="FFFF0000"/>
      <name val="Calibri"/>
      <family val="2"/>
      <scheme val="minor"/>
    </font>
    <font>
      <sz val="10"/>
      <color theme="0" tint="-0.499984740745262"/>
      <name val="Calibri"/>
      <family val="2"/>
      <scheme val="minor"/>
    </font>
    <font>
      <sz val="26"/>
      <color theme="4"/>
      <name val="Century Gothic"/>
      <family val="2"/>
    </font>
    <font>
      <sz val="10"/>
      <color theme="3"/>
      <name val="Century Gothic"/>
      <family val="2"/>
    </font>
    <font>
      <sz val="11"/>
      <color theme="3"/>
      <name val="Calibri"/>
      <family val="2"/>
      <scheme val="minor"/>
    </font>
    <font>
      <sz val="12"/>
      <color theme="3"/>
      <name val="Century Gothic"/>
      <family val="2"/>
    </font>
    <font>
      <sz val="16"/>
      <color theme="3"/>
      <name val="Century Gothic"/>
      <family val="2"/>
    </font>
    <font>
      <sz val="11"/>
      <color theme="3"/>
      <name val="Century Gothic"/>
      <family val="2"/>
    </font>
    <font>
      <u/>
      <sz val="11"/>
      <color theme="3"/>
      <name val="Century Gothic"/>
      <family val="2"/>
    </font>
    <font>
      <sz val="12"/>
      <color theme="3"/>
      <name val="Calibri"/>
      <family val="2"/>
      <scheme val="minor"/>
    </font>
    <font>
      <b/>
      <sz val="12"/>
      <color theme="3"/>
      <name val="Calibri"/>
      <family val="2"/>
    </font>
  </fonts>
  <fills count="1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8696B"/>
        <bgColor indexed="64"/>
      </patternFill>
    </fill>
    <fill>
      <patternFill patternType="solid">
        <fgColor rgb="FFFFEB84"/>
        <bgColor indexed="64"/>
      </patternFill>
    </fill>
    <fill>
      <patternFill patternType="solid">
        <fgColor rgb="FF63BE7B"/>
        <bgColor indexed="64"/>
      </patternFill>
    </fill>
    <fill>
      <patternFill patternType="solid">
        <fgColor rgb="FF009900"/>
        <bgColor indexed="64"/>
      </patternFill>
    </fill>
    <fill>
      <patternFill patternType="solid">
        <fgColor rgb="FFFBFFFD"/>
        <bgColor indexed="64"/>
      </patternFill>
    </fill>
    <fill>
      <patternFill patternType="solid">
        <fgColor rgb="FFFFFFEF"/>
        <bgColor indexed="64"/>
      </patternFill>
    </fill>
    <fill>
      <patternFill patternType="solid">
        <fgColor theme="3"/>
        <bgColor indexed="64"/>
      </patternFill>
    </fill>
    <fill>
      <patternFill patternType="solid">
        <fgColor theme="4"/>
        <bgColor indexed="64"/>
      </patternFill>
    </fill>
    <fill>
      <patternFill patternType="solid">
        <fgColor theme="3" tint="0.89999084444715716"/>
        <bgColor indexed="64"/>
      </patternFill>
    </fill>
    <fill>
      <patternFill patternType="solid">
        <fgColor rgb="FFE5FFE5"/>
        <bgColor indexed="64"/>
      </patternFill>
    </fill>
  </fills>
  <borders count="103">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style="thin">
        <color theme="0" tint="-0.249977111117893"/>
      </left>
      <right/>
      <top/>
      <bottom style="dotted">
        <color theme="0" tint="-0.249977111117893"/>
      </bottom>
      <diagonal/>
    </border>
    <border>
      <left/>
      <right/>
      <top/>
      <bottom style="dotted">
        <color theme="0" tint="-0.249977111117893"/>
      </bottom>
      <diagonal/>
    </border>
    <border>
      <left/>
      <right style="thin">
        <color theme="0" tint="-0.249977111117893"/>
      </right>
      <top/>
      <bottom style="dotted">
        <color theme="0" tint="-0.249977111117893"/>
      </bottom>
      <diagonal/>
    </border>
    <border>
      <left style="thin">
        <color theme="0" tint="-0.249977111117893"/>
      </left>
      <right/>
      <top style="dotted">
        <color theme="0" tint="-0.249977111117893"/>
      </top>
      <bottom style="dotted">
        <color theme="0" tint="-0.249977111117893"/>
      </bottom>
      <diagonal/>
    </border>
    <border>
      <left/>
      <right/>
      <top style="dotted">
        <color theme="0" tint="-0.249977111117893"/>
      </top>
      <bottom style="dotted">
        <color theme="0" tint="-0.249977111117893"/>
      </bottom>
      <diagonal/>
    </border>
    <border>
      <left/>
      <right style="thin">
        <color theme="0" tint="-0.249977111117893"/>
      </right>
      <top style="dotted">
        <color theme="0" tint="-0.249977111117893"/>
      </top>
      <bottom style="dotted">
        <color theme="0" tint="-0.249977111117893"/>
      </bottom>
      <diagonal/>
    </border>
    <border>
      <left style="thin">
        <color theme="0" tint="-0.249977111117893"/>
      </left>
      <right/>
      <top style="double">
        <color theme="0" tint="-0.249977111117893"/>
      </top>
      <bottom style="thin">
        <color theme="0" tint="-0.249977111117893"/>
      </bottom>
      <diagonal/>
    </border>
    <border>
      <left/>
      <right/>
      <top style="double">
        <color theme="0" tint="-0.249977111117893"/>
      </top>
      <bottom style="thin">
        <color theme="0" tint="-0.249977111117893"/>
      </bottom>
      <diagonal/>
    </border>
    <border>
      <left/>
      <right style="thin">
        <color theme="0" tint="-0.249977111117893"/>
      </right>
      <top style="double">
        <color theme="0" tint="-0.249977111117893"/>
      </top>
      <bottom style="thin">
        <color theme="0" tint="-0.249977111117893"/>
      </bottom>
      <diagonal/>
    </border>
    <border>
      <left style="thin">
        <color theme="0" tint="-0.249977111117893"/>
      </left>
      <right/>
      <top style="dotted">
        <color theme="0" tint="-0.249977111117893"/>
      </top>
      <bottom style="double">
        <color theme="0" tint="-0.249977111117893"/>
      </bottom>
      <diagonal/>
    </border>
    <border>
      <left/>
      <right/>
      <top style="dotted">
        <color theme="0" tint="-0.249977111117893"/>
      </top>
      <bottom style="double">
        <color theme="0" tint="-0.249977111117893"/>
      </bottom>
      <diagonal/>
    </border>
    <border>
      <left/>
      <right style="thin">
        <color theme="0" tint="-0.249977111117893"/>
      </right>
      <top style="dotted">
        <color theme="0" tint="-0.249977111117893"/>
      </top>
      <bottom style="double">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style="thin">
        <color rgb="FF006600"/>
      </top>
      <bottom/>
      <diagonal/>
    </border>
    <border>
      <left style="medium">
        <color theme="3"/>
      </left>
      <right/>
      <top style="medium">
        <color theme="3"/>
      </top>
      <bottom/>
      <diagonal/>
    </border>
    <border>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theme="3"/>
      </left>
      <right style="medium">
        <color theme="3"/>
      </right>
      <top style="medium">
        <color theme="3"/>
      </top>
      <bottom style="medium">
        <color theme="3"/>
      </bottom>
      <diagonal/>
    </border>
    <border>
      <left style="medium">
        <color theme="3"/>
      </left>
      <right style="thin">
        <color theme="0" tint="-0.249977111117893"/>
      </right>
      <top style="medium">
        <color theme="3"/>
      </top>
      <bottom style="medium">
        <color theme="3"/>
      </bottom>
      <diagonal/>
    </border>
    <border>
      <left style="thin">
        <color theme="0" tint="-0.249977111117893"/>
      </left>
      <right style="thin">
        <color theme="0" tint="-0.249977111117893"/>
      </right>
      <top style="medium">
        <color theme="3"/>
      </top>
      <bottom style="medium">
        <color theme="3"/>
      </bottom>
      <diagonal/>
    </border>
    <border>
      <left style="thin">
        <color theme="0" tint="-0.249977111117893"/>
      </left>
      <right style="medium">
        <color theme="3"/>
      </right>
      <top style="medium">
        <color theme="3"/>
      </top>
      <bottom style="medium">
        <color theme="3"/>
      </bottom>
      <diagonal/>
    </border>
    <border>
      <left style="medium">
        <color theme="3"/>
      </left>
      <right/>
      <top style="medium">
        <color theme="3"/>
      </top>
      <bottom style="medium">
        <color theme="3"/>
      </bottom>
      <diagonal/>
    </border>
    <border>
      <left/>
      <right style="medium">
        <color theme="3"/>
      </right>
      <top style="medium">
        <color theme="3"/>
      </top>
      <bottom style="medium">
        <color theme="3"/>
      </bottom>
      <diagonal/>
    </border>
    <border>
      <left style="medium">
        <color theme="3"/>
      </left>
      <right style="thin">
        <color theme="0" tint="-0.249977111117893"/>
      </right>
      <top style="medium">
        <color theme="3"/>
      </top>
      <bottom style="thin">
        <color theme="0" tint="-0.249977111117893"/>
      </bottom>
      <diagonal/>
    </border>
    <border>
      <left style="thin">
        <color theme="0" tint="-0.249977111117893"/>
      </left>
      <right style="medium">
        <color theme="3"/>
      </right>
      <top style="medium">
        <color theme="3"/>
      </top>
      <bottom style="thin">
        <color theme="0" tint="-0.249977111117893"/>
      </bottom>
      <diagonal/>
    </border>
    <border>
      <left style="medium">
        <color theme="3"/>
      </left>
      <right style="thin">
        <color theme="0" tint="-0.249977111117893"/>
      </right>
      <top style="thin">
        <color theme="0" tint="-0.249977111117893"/>
      </top>
      <bottom style="thin">
        <color theme="0" tint="-0.249977111117893"/>
      </bottom>
      <diagonal/>
    </border>
    <border>
      <left style="thin">
        <color theme="0" tint="-0.249977111117893"/>
      </left>
      <right style="medium">
        <color theme="3"/>
      </right>
      <top style="thin">
        <color theme="0" tint="-0.249977111117893"/>
      </top>
      <bottom style="thin">
        <color theme="0" tint="-0.249977111117893"/>
      </bottom>
      <diagonal/>
    </border>
    <border>
      <left style="medium">
        <color theme="3"/>
      </left>
      <right style="thin">
        <color theme="0" tint="-0.249977111117893"/>
      </right>
      <top/>
      <bottom/>
      <diagonal/>
    </border>
    <border>
      <left style="medium">
        <color theme="3"/>
      </left>
      <right style="thin">
        <color theme="0" tint="-0.249977111117893"/>
      </right>
      <top style="thin">
        <color theme="0" tint="-0.249977111117893"/>
      </top>
      <bottom style="medium">
        <color theme="3"/>
      </bottom>
      <diagonal/>
    </border>
    <border>
      <left style="thin">
        <color theme="0" tint="-0.249977111117893"/>
      </left>
      <right style="medium">
        <color theme="3"/>
      </right>
      <top style="thin">
        <color theme="0" tint="-0.249977111117893"/>
      </top>
      <bottom style="medium">
        <color theme="3"/>
      </bottom>
      <diagonal/>
    </border>
    <border>
      <left style="medium">
        <color theme="3"/>
      </left>
      <right/>
      <top style="medium">
        <color theme="3"/>
      </top>
      <bottom style="thin">
        <color theme="0" tint="-0.249977111117893"/>
      </bottom>
      <diagonal/>
    </border>
    <border>
      <left style="medium">
        <color theme="3"/>
      </left>
      <right style="thin">
        <color theme="0" tint="-0.249977111117893"/>
      </right>
      <top style="thin">
        <color theme="0" tint="-0.249977111117893"/>
      </top>
      <bottom/>
      <diagonal/>
    </border>
    <border>
      <left style="thin">
        <color theme="0" tint="-0.249977111117893"/>
      </left>
      <right style="medium">
        <color theme="3"/>
      </right>
      <top style="thin">
        <color theme="0" tint="-0.249977111117893"/>
      </top>
      <bottom/>
      <diagonal/>
    </border>
    <border>
      <left style="medium">
        <color theme="3"/>
      </left>
      <right/>
      <top style="thin">
        <color theme="0" tint="-0.249977111117893"/>
      </top>
      <bottom style="medium">
        <color theme="3"/>
      </bottom>
      <diagonal/>
    </border>
    <border>
      <left style="medium">
        <color theme="3"/>
      </left>
      <right style="thin">
        <color theme="0" tint="-0.249977111117893"/>
      </right>
      <top/>
      <bottom style="medium">
        <color theme="3"/>
      </bottom>
      <diagonal/>
    </border>
    <border>
      <left style="thin">
        <color theme="0" tint="-0.249977111117893"/>
      </left>
      <right style="medium">
        <color theme="3"/>
      </right>
      <top/>
      <bottom style="medium">
        <color theme="3"/>
      </bottom>
      <diagonal/>
    </border>
    <border>
      <left style="medium">
        <color theme="3"/>
      </left>
      <right style="thin">
        <color theme="0" tint="-0.249977111117893"/>
      </right>
      <top/>
      <bottom style="thin">
        <color theme="0" tint="-0.249977111117893"/>
      </bottom>
      <diagonal/>
    </border>
    <border>
      <left style="thin">
        <color theme="0" tint="-0.249977111117893"/>
      </left>
      <right style="medium">
        <color theme="3"/>
      </right>
      <top/>
      <bottom style="thin">
        <color theme="0" tint="-0.249977111117893"/>
      </bottom>
      <diagonal/>
    </border>
    <border>
      <left/>
      <right/>
      <top style="medium">
        <color theme="3"/>
      </top>
      <bottom style="thin">
        <color theme="0" tint="-0.249977111117893"/>
      </bottom>
      <diagonal/>
    </border>
    <border>
      <left/>
      <right style="medium">
        <color theme="3"/>
      </right>
      <top style="medium">
        <color theme="3"/>
      </top>
      <bottom style="thin">
        <color theme="0" tint="-0.249977111117893"/>
      </bottom>
      <diagonal/>
    </border>
    <border>
      <left/>
      <right style="medium">
        <color theme="3"/>
      </right>
      <top style="thin">
        <color theme="0" tint="-0.249977111117893"/>
      </top>
      <bottom style="thin">
        <color theme="0" tint="-0.249977111117893"/>
      </bottom>
      <diagonal/>
    </border>
    <border>
      <left/>
      <right style="thin">
        <color theme="0" tint="-0.249977111117893"/>
      </right>
      <top style="thin">
        <color theme="0" tint="-0.249977111117893"/>
      </top>
      <bottom style="medium">
        <color theme="3"/>
      </bottom>
      <diagonal/>
    </border>
    <border>
      <left style="thin">
        <color theme="0" tint="-0.249977111117893"/>
      </left>
      <right style="thin">
        <color theme="0" tint="-0.249977111117893"/>
      </right>
      <top style="thin">
        <color theme="0" tint="-0.249977111117893"/>
      </top>
      <bottom style="medium">
        <color theme="3"/>
      </bottom>
      <diagonal/>
    </border>
    <border>
      <left/>
      <right style="medium">
        <color theme="3"/>
      </right>
      <top style="thin">
        <color theme="0" tint="-0.249977111117893"/>
      </top>
      <bottom style="medium">
        <color theme="3"/>
      </bottom>
      <diagonal/>
    </border>
    <border>
      <left/>
      <right style="thin">
        <color theme="0" tint="-0.249977111117893"/>
      </right>
      <top style="medium">
        <color theme="3"/>
      </top>
      <bottom/>
      <diagonal/>
    </border>
    <border>
      <left style="thin">
        <color theme="0" tint="-0.249977111117893"/>
      </left>
      <right/>
      <top style="medium">
        <color theme="3"/>
      </top>
      <bottom style="thin">
        <color theme="0" tint="-0.249977111117893"/>
      </bottom>
      <diagonal/>
    </border>
    <border>
      <left style="medium">
        <color theme="3"/>
      </left>
      <right/>
      <top style="thin">
        <color theme="0" tint="-0.249977111117893"/>
      </top>
      <bottom style="thin">
        <color theme="0" tint="-0.249977111117893"/>
      </bottom>
      <diagonal/>
    </border>
    <border>
      <left style="thin">
        <color theme="0" tint="-0.249977111117893"/>
      </left>
      <right style="thin">
        <color theme="0" tint="-0.249977111117893"/>
      </right>
      <top style="medium">
        <color theme="3"/>
      </top>
      <bottom style="thin">
        <color theme="0" tint="-0.249977111117893"/>
      </bottom>
      <diagonal/>
    </border>
    <border>
      <left/>
      <right/>
      <top style="medium">
        <color theme="3"/>
      </top>
      <bottom style="medium">
        <color theme="3"/>
      </bottom>
      <diagonal/>
    </border>
    <border>
      <left style="medium">
        <color theme="3"/>
      </left>
      <right style="thin">
        <color theme="0" tint="-0.249977111117893"/>
      </right>
      <top style="thin">
        <color theme="0" tint="-0.249977111117893"/>
      </top>
      <bottom style="double">
        <color theme="0" tint="-0.249977111117893"/>
      </bottom>
      <diagonal/>
    </border>
    <border>
      <left/>
      <right style="medium">
        <color theme="3"/>
      </right>
      <top style="thin">
        <color theme="0" tint="-0.249977111117893"/>
      </top>
      <bottom style="double">
        <color theme="0" tint="-0.249977111117893"/>
      </bottom>
      <diagonal/>
    </border>
    <border>
      <left/>
      <right style="medium">
        <color theme="3"/>
      </right>
      <top/>
      <bottom style="thin">
        <color theme="0" tint="-0.249977111117893"/>
      </bottom>
      <diagonal/>
    </border>
    <border>
      <left style="medium">
        <color theme="3"/>
      </left>
      <right/>
      <top/>
      <bottom style="dotted">
        <color theme="3"/>
      </bottom>
      <diagonal/>
    </border>
    <border>
      <left/>
      <right/>
      <top/>
      <bottom style="dotted">
        <color theme="3"/>
      </bottom>
      <diagonal/>
    </border>
    <border>
      <left/>
      <right style="medium">
        <color theme="3"/>
      </right>
      <top/>
      <bottom style="dotted">
        <color theme="3"/>
      </bottom>
      <diagonal/>
    </border>
    <border>
      <left style="medium">
        <color theme="3"/>
      </left>
      <right style="medium">
        <color theme="3"/>
      </right>
      <top style="medium">
        <color theme="3"/>
      </top>
      <bottom/>
      <diagonal/>
    </border>
    <border>
      <left/>
      <right style="thin">
        <color theme="3" tint="0.24994659260841701"/>
      </right>
      <top style="medium">
        <color theme="3"/>
      </top>
      <bottom style="medium">
        <color theme="3"/>
      </bottom>
      <diagonal/>
    </border>
    <border>
      <left style="thin">
        <color theme="3" tint="0.24994659260841701"/>
      </left>
      <right style="thin">
        <color theme="3" tint="0.24994659260841701"/>
      </right>
      <top style="medium">
        <color theme="3"/>
      </top>
      <bottom style="medium">
        <color theme="3"/>
      </bottom>
      <diagonal/>
    </border>
    <border>
      <left style="thin">
        <color theme="3" tint="0.24994659260841701"/>
      </left>
      <right style="medium">
        <color theme="3"/>
      </right>
      <top style="medium">
        <color theme="3"/>
      </top>
      <bottom style="medium">
        <color theme="3"/>
      </bottom>
      <diagonal/>
    </border>
    <border>
      <left/>
      <right style="thin">
        <color theme="0" tint="-0.249977111117893"/>
      </right>
      <top style="medium">
        <color theme="3"/>
      </top>
      <bottom style="thin">
        <color theme="0" tint="-0.249977111117893"/>
      </bottom>
      <diagonal/>
    </border>
    <border>
      <left style="medium">
        <color theme="3"/>
      </left>
      <right/>
      <top/>
      <bottom style="thin">
        <color theme="0" tint="-0.249977111117893"/>
      </bottom>
      <diagonal/>
    </border>
    <border>
      <left/>
      <right style="thin">
        <color theme="0" tint="-0.249977111117893"/>
      </right>
      <top/>
      <bottom style="medium">
        <color theme="3"/>
      </bottom>
      <diagonal/>
    </border>
    <border>
      <left style="thin">
        <color theme="0" tint="-0.249977111117893"/>
      </left>
      <right style="thin">
        <color theme="0" tint="-0.249977111117893"/>
      </right>
      <top/>
      <bottom style="medium">
        <color theme="3"/>
      </bottom>
      <diagonal/>
    </border>
    <border>
      <left style="medium">
        <color theme="3"/>
      </left>
      <right style="thin">
        <color theme="3" tint="0.24994659260841701"/>
      </right>
      <top style="medium">
        <color theme="3"/>
      </top>
      <bottom/>
      <diagonal/>
    </border>
    <border>
      <left style="thin">
        <color theme="3" tint="0.24994659260841701"/>
      </left>
      <right style="thin">
        <color theme="3" tint="0.24994659260841701"/>
      </right>
      <top style="medium">
        <color theme="3"/>
      </top>
      <bottom/>
      <diagonal/>
    </border>
    <border>
      <left style="thin">
        <color theme="3" tint="0.24994659260841701"/>
      </left>
      <right style="medium">
        <color theme="3"/>
      </right>
      <top style="medium">
        <color theme="3"/>
      </top>
      <bottom/>
      <diagonal/>
    </border>
    <border>
      <left style="medium">
        <color theme="3"/>
      </left>
      <right style="thin">
        <color theme="3" tint="0.24994659260841701"/>
      </right>
      <top/>
      <bottom style="medium">
        <color theme="3"/>
      </bottom>
      <diagonal/>
    </border>
    <border>
      <left style="thin">
        <color theme="3" tint="0.24994659260841701"/>
      </left>
      <right style="thin">
        <color theme="3" tint="0.24994659260841701"/>
      </right>
      <top/>
      <bottom style="medium">
        <color theme="3"/>
      </bottom>
      <diagonal/>
    </border>
    <border>
      <left style="thin">
        <color theme="3" tint="0.24994659260841701"/>
      </left>
      <right style="medium">
        <color theme="3"/>
      </right>
      <top/>
      <bottom style="medium">
        <color theme="3"/>
      </bottom>
      <diagonal/>
    </border>
    <border>
      <left style="thin">
        <color theme="0" tint="-0.249977111117893"/>
      </left>
      <right style="thin">
        <color theme="0" tint="-0.249977111117893"/>
      </right>
      <top/>
      <bottom/>
      <diagonal/>
    </border>
    <border>
      <left style="thin">
        <color theme="3" tint="0.24994659260841701"/>
      </left>
      <right/>
      <top style="medium">
        <color theme="3"/>
      </top>
      <bottom/>
      <diagonal/>
    </border>
    <border>
      <left/>
      <right style="thin">
        <color theme="3" tint="0.24994659260841701"/>
      </right>
      <top style="medium">
        <color theme="3"/>
      </top>
      <bottom/>
      <diagonal/>
    </border>
    <border>
      <left style="thin">
        <color theme="0" tint="-0.249977111117893"/>
      </left>
      <right style="thin">
        <color theme="0" tint="-0.249977111117893"/>
      </right>
      <top style="medium">
        <color theme="3"/>
      </top>
      <bottom/>
      <diagonal/>
    </border>
    <border>
      <left/>
      <right style="thin">
        <color theme="0" tint="-0.249977111117893"/>
      </right>
      <top style="medium">
        <color theme="3"/>
      </top>
      <bottom style="medium">
        <color theme="3"/>
      </bottom>
      <diagonal/>
    </border>
    <border>
      <left/>
      <right/>
      <top style="thin">
        <color theme="0" tint="-0.249977111117893"/>
      </top>
      <bottom style="medium">
        <color theme="3"/>
      </bottom>
      <diagonal/>
    </border>
    <border>
      <left style="medium">
        <color theme="3"/>
      </left>
      <right style="thin">
        <color theme="3" tint="0.24994659260841701"/>
      </right>
      <top style="medium">
        <color theme="3"/>
      </top>
      <bottom style="medium">
        <color theme="3"/>
      </bottom>
      <diagonal/>
    </border>
    <border>
      <left style="thin">
        <color theme="0" tint="-0.249977111117893"/>
      </left>
      <right/>
      <top style="thin">
        <color theme="0" tint="-0.249977111117893"/>
      </top>
      <bottom style="medium">
        <color theme="3"/>
      </bottom>
      <diagonal/>
    </border>
    <border>
      <left style="medium">
        <color theme="3"/>
      </left>
      <right style="thin">
        <color theme="0" tint="-0.249977111117893"/>
      </right>
      <top style="thin">
        <color rgb="FF006600"/>
      </top>
      <bottom/>
      <diagonal/>
    </border>
    <border>
      <left style="medium">
        <color theme="3"/>
      </left>
      <right style="thin">
        <color theme="0" tint="-0.249977111117893"/>
      </right>
      <top style="thin">
        <color rgb="FF006600"/>
      </top>
      <bottom style="medium">
        <color theme="3"/>
      </bottom>
      <diagonal/>
    </border>
    <border>
      <left style="thin">
        <color theme="0" tint="-0.249977111117893"/>
      </left>
      <right style="thin">
        <color theme="0" tint="-0.249977111117893"/>
      </right>
      <top style="thin">
        <color rgb="FF006600"/>
      </top>
      <bottom style="medium">
        <color theme="3"/>
      </bottom>
      <diagonal/>
    </border>
  </borders>
  <cellStyleXfs count="20">
    <xf numFmtId="0" fontId="0" fillId="0" borderId="0"/>
    <xf numFmtId="9" fontId="1" fillId="0" borderId="0" applyFont="0" applyFill="0" applyBorder="0" applyAlignment="0" applyProtection="0"/>
    <xf numFmtId="0" fontId="4" fillId="0" borderId="0"/>
    <xf numFmtId="9" fontId="4" fillId="0" borderId="0" applyFont="0" applyFill="0" applyBorder="0" applyAlignment="0" applyProtection="0"/>
    <xf numFmtId="164"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0" fontId="4" fillId="0" borderId="0"/>
    <xf numFmtId="0" fontId="4" fillId="0" borderId="0"/>
    <xf numFmtId="0" fontId="4" fillId="0" borderId="0"/>
    <xf numFmtId="0" fontId="5" fillId="0" borderId="0"/>
    <xf numFmtId="44" fontId="4" fillId="0" borderId="0" applyFont="0" applyFill="0" applyBorder="0" applyAlignment="0" applyProtection="0"/>
    <xf numFmtId="44" fontId="4" fillId="0" borderId="0" applyFont="0" applyFill="0" applyBorder="0" applyAlignment="0" applyProtection="0"/>
    <xf numFmtId="0" fontId="6" fillId="0" borderId="0"/>
    <xf numFmtId="44" fontId="6" fillId="0" borderId="0" applyFont="0" applyFill="0" applyBorder="0" applyAlignment="0" applyProtection="0"/>
    <xf numFmtId="0" fontId="11" fillId="0" borderId="0" applyNumberFormat="0" applyFill="0" applyBorder="0" applyAlignment="0" applyProtection="0"/>
    <xf numFmtId="0" fontId="25" fillId="0" borderId="0" applyNumberFormat="0" applyFill="0" applyBorder="0" applyAlignment="0" applyProtection="0"/>
  </cellStyleXfs>
  <cellXfs count="564">
    <xf numFmtId="0" fontId="0" fillId="0" borderId="0" xfId="0"/>
    <xf numFmtId="0" fontId="2" fillId="0" borderId="0" xfId="0" applyFont="1"/>
    <xf numFmtId="0" fontId="7" fillId="0" borderId="0" xfId="0" applyFont="1"/>
    <xf numFmtId="167" fontId="0" fillId="0" borderId="6" xfId="0" applyNumberFormat="1" applyBorder="1"/>
    <xf numFmtId="3" fontId="2" fillId="3" borderId="1" xfId="0" applyNumberFormat="1" applyFont="1" applyFill="1" applyBorder="1" applyAlignment="1">
      <alignment horizontal="center"/>
    </xf>
    <xf numFmtId="0" fontId="2" fillId="9" borderId="0" xfId="0" applyFont="1" applyFill="1"/>
    <xf numFmtId="0" fontId="0" fillId="9" borderId="0" xfId="0" applyFill="1"/>
    <xf numFmtId="167" fontId="0" fillId="9" borderId="0" xfId="0" applyNumberFormat="1" applyFill="1"/>
    <xf numFmtId="1" fontId="0" fillId="9" borderId="0" xfId="0" applyNumberFormat="1" applyFill="1"/>
    <xf numFmtId="0" fontId="7" fillId="9" borderId="0" xfId="0" applyFont="1" applyFill="1"/>
    <xf numFmtId="167" fontId="2" fillId="3" borderId="1" xfId="0" applyNumberFormat="1" applyFont="1" applyFill="1" applyBorder="1" applyAlignment="1">
      <alignment horizontal="center"/>
    </xf>
    <xf numFmtId="0" fontId="14" fillId="0" borderId="0" xfId="0" applyFont="1" applyAlignment="1">
      <alignment horizontal="left"/>
    </xf>
    <xf numFmtId="0" fontId="24" fillId="0" borderId="0" xfId="0" applyFont="1"/>
    <xf numFmtId="0" fontId="2" fillId="9" borderId="0" xfId="0" applyFont="1" applyFill="1" applyAlignment="1">
      <alignment vertical="top"/>
    </xf>
    <xf numFmtId="0" fontId="17" fillId="9" borderId="0" xfId="0" applyFont="1" applyFill="1" applyAlignment="1">
      <alignment horizontal="center"/>
    </xf>
    <xf numFmtId="0" fontId="16" fillId="9" borderId="0" xfId="0" applyFont="1" applyFill="1" applyAlignment="1">
      <alignment horizontal="center"/>
    </xf>
    <xf numFmtId="167" fontId="3" fillId="9" borderId="0" xfId="0" applyNumberFormat="1" applyFont="1" applyFill="1"/>
    <xf numFmtId="167" fontId="2" fillId="0" borderId="7" xfId="0" applyNumberFormat="1" applyFont="1" applyBorder="1"/>
    <xf numFmtId="9" fontId="2" fillId="3" borderId="1" xfId="1" applyFont="1" applyFill="1" applyBorder="1" applyAlignment="1">
      <alignment horizontal="center"/>
    </xf>
    <xf numFmtId="0" fontId="2" fillId="10" borderId="0" xfId="0" applyFont="1" applyFill="1"/>
    <xf numFmtId="0" fontId="26" fillId="9" borderId="0" xfId="0" applyFont="1" applyFill="1"/>
    <xf numFmtId="0" fontId="0" fillId="9" borderId="0" xfId="0" applyFill="1" applyAlignment="1">
      <alignment vertical="center"/>
    </xf>
    <xf numFmtId="0" fontId="2" fillId="9" borderId="0" xfId="0" applyFont="1" applyFill="1" applyAlignment="1">
      <alignment vertical="center"/>
    </xf>
    <xf numFmtId="0" fontId="2" fillId="0" borderId="1" xfId="0" applyFont="1" applyBorder="1"/>
    <xf numFmtId="167" fontId="2" fillId="9" borderId="0" xfId="1" applyNumberFormat="1" applyFont="1" applyFill="1" applyBorder="1" applyProtection="1"/>
    <xf numFmtId="167" fontId="2" fillId="9" borderId="0" xfId="0" applyNumberFormat="1" applyFont="1" applyFill="1"/>
    <xf numFmtId="0" fontId="0" fillId="9" borderId="0" xfId="0" quotePrefix="1" applyFill="1"/>
    <xf numFmtId="10" fontId="2" fillId="3" borderId="0" xfId="1" applyNumberFormat="1" applyFont="1" applyFill="1" applyBorder="1" applyProtection="1"/>
    <xf numFmtId="167" fontId="2" fillId="3" borderId="0" xfId="1" applyNumberFormat="1" applyFont="1" applyFill="1" applyBorder="1" applyProtection="1"/>
    <xf numFmtId="1" fontId="2" fillId="9" borderId="0" xfId="0" applyNumberFormat="1" applyFont="1" applyFill="1"/>
    <xf numFmtId="167" fontId="2" fillId="3" borderId="1" xfId="1" applyNumberFormat="1" applyFont="1" applyFill="1" applyBorder="1" applyProtection="1"/>
    <xf numFmtId="10" fontId="0" fillId="9" borderId="0" xfId="1" applyNumberFormat="1" applyFont="1" applyFill="1" applyProtection="1"/>
    <xf numFmtId="1" fontId="2" fillId="9" borderId="0" xfId="0" applyNumberFormat="1" applyFont="1" applyFill="1" applyAlignment="1">
      <alignment horizontal="right"/>
    </xf>
    <xf numFmtId="0" fontId="0" fillId="9" borderId="0" xfId="0" applyFill="1" applyProtection="1">
      <protection locked="0"/>
    </xf>
    <xf numFmtId="0" fontId="19" fillId="3" borderId="0" xfId="0" applyFont="1" applyFill="1" applyAlignment="1" applyProtection="1">
      <alignment horizontal="left"/>
      <protection locked="0"/>
    </xf>
    <xf numFmtId="0" fontId="19" fillId="3" borderId="0" xfId="0" applyFont="1" applyFill="1" applyAlignment="1">
      <alignment horizontal="left"/>
    </xf>
    <xf numFmtId="0" fontId="2" fillId="9" borderId="5" xfId="0" applyFont="1" applyFill="1" applyBorder="1" applyAlignment="1">
      <alignment horizontal="left"/>
    </xf>
    <xf numFmtId="9" fontId="2" fillId="3" borderId="1" xfId="1" applyFont="1" applyFill="1" applyBorder="1" applyAlignment="1" applyProtection="1">
      <alignment horizontal="center"/>
    </xf>
    <xf numFmtId="0" fontId="0" fillId="9" borderId="0" xfId="0" applyFill="1" applyAlignment="1">
      <alignment horizontal="center"/>
    </xf>
    <xf numFmtId="165" fontId="2" fillId="3" borderId="1" xfId="1" applyNumberFormat="1" applyFont="1" applyFill="1" applyBorder="1" applyAlignment="1" applyProtection="1">
      <alignment horizontal="center"/>
    </xf>
    <xf numFmtId="168" fontId="2" fillId="3" borderId="1" xfId="0" applyNumberFormat="1" applyFont="1" applyFill="1" applyBorder="1" applyAlignment="1">
      <alignment horizontal="center"/>
    </xf>
    <xf numFmtId="10" fontId="8" fillId="3" borderId="1" xfId="1" applyNumberFormat="1" applyFont="1" applyFill="1" applyBorder="1" applyAlignment="1" applyProtection="1">
      <alignment horizontal="center"/>
    </xf>
    <xf numFmtId="0" fontId="19" fillId="9" borderId="0" xfId="0" applyFont="1" applyFill="1" applyAlignment="1">
      <alignment horizontal="left"/>
    </xf>
    <xf numFmtId="0" fontId="12" fillId="9" borderId="0" xfId="0" applyFont="1" applyFill="1" applyAlignment="1">
      <alignment horizontal="left"/>
    </xf>
    <xf numFmtId="0" fontId="0" fillId="0" borderId="0" xfId="0" applyAlignment="1">
      <alignment horizontal="center"/>
    </xf>
    <xf numFmtId="3" fontId="2" fillId="3" borderId="7" xfId="0" applyNumberFormat="1" applyFont="1" applyFill="1" applyBorder="1" applyAlignment="1">
      <alignment horizontal="center"/>
    </xf>
    <xf numFmtId="10" fontId="2" fillId="3" borderId="1" xfId="1" applyNumberFormat="1" applyFont="1" applyFill="1" applyBorder="1" applyAlignment="1" applyProtection="1">
      <alignment horizontal="center"/>
    </xf>
    <xf numFmtId="0" fontId="9" fillId="9" borderId="0" xfId="18" applyFont="1" applyFill="1" applyAlignment="1" applyProtection="1">
      <alignment horizontal="right"/>
    </xf>
    <xf numFmtId="0" fontId="11" fillId="9" borderId="0" xfId="18" applyFill="1" applyAlignment="1" applyProtection="1">
      <alignment horizontal="right"/>
    </xf>
    <xf numFmtId="9" fontId="2" fillId="9" borderId="4" xfId="1" applyFont="1" applyFill="1" applyBorder="1" applyAlignment="1" applyProtection="1">
      <alignment horizontal="center"/>
    </xf>
    <xf numFmtId="167" fontId="2" fillId="9" borderId="1" xfId="0" applyNumberFormat="1" applyFont="1" applyFill="1" applyBorder="1" applyAlignment="1">
      <alignment horizontal="center"/>
    </xf>
    <xf numFmtId="10" fontId="2" fillId="9" borderId="1" xfId="0" applyNumberFormat="1" applyFont="1" applyFill="1" applyBorder="1" applyAlignment="1">
      <alignment horizontal="center"/>
    </xf>
    <xf numFmtId="9" fontId="2" fillId="9" borderId="11" xfId="1" applyFont="1" applyFill="1" applyBorder="1" applyAlignment="1" applyProtection="1">
      <alignment horizontal="center"/>
    </xf>
    <xf numFmtId="167" fontId="2" fillId="9" borderId="27" xfId="0" applyNumberFormat="1" applyFont="1" applyFill="1" applyBorder="1" applyAlignment="1">
      <alignment horizontal="center"/>
    </xf>
    <xf numFmtId="10" fontId="2" fillId="9" borderId="27" xfId="0" applyNumberFormat="1" applyFont="1" applyFill="1" applyBorder="1" applyAlignment="1">
      <alignment horizontal="center"/>
    </xf>
    <xf numFmtId="167" fontId="2" fillId="9" borderId="0" xfId="0" applyNumberFormat="1" applyFont="1" applyFill="1" applyAlignment="1">
      <alignment horizontal="center"/>
    </xf>
    <xf numFmtId="9" fontId="2" fillId="9" borderId="8" xfId="1" applyFont="1" applyFill="1" applyBorder="1" applyAlignment="1" applyProtection="1">
      <alignment horizontal="center"/>
    </xf>
    <xf numFmtId="167" fontId="2" fillId="9" borderId="7" xfId="0" applyNumberFormat="1" applyFont="1" applyFill="1" applyBorder="1" applyAlignment="1">
      <alignment horizontal="center"/>
    </xf>
    <xf numFmtId="10" fontId="2" fillId="9" borderId="7" xfId="0" applyNumberFormat="1" applyFont="1" applyFill="1" applyBorder="1" applyAlignment="1">
      <alignment horizontal="center"/>
    </xf>
    <xf numFmtId="0" fontId="2" fillId="9" borderId="0" xfId="0" applyFont="1" applyFill="1" applyAlignment="1">
      <alignment horizontal="center"/>
    </xf>
    <xf numFmtId="0" fontId="0" fillId="0" borderId="9" xfId="0" applyBorder="1" applyProtection="1">
      <protection locked="0"/>
    </xf>
    <xf numFmtId="0" fontId="0" fillId="0" borderId="10" xfId="0" applyBorder="1" applyProtection="1">
      <protection locked="0"/>
    </xf>
    <xf numFmtId="0" fontId="0" fillId="0" borderId="11" xfId="0" applyBorder="1" applyProtection="1">
      <protection locked="0"/>
    </xf>
    <xf numFmtId="0" fontId="0" fillId="0" borderId="12" xfId="0" applyBorder="1" applyProtection="1">
      <protection locked="0"/>
    </xf>
    <xf numFmtId="0" fontId="0" fillId="0" borderId="13" xfId="0" applyBorder="1" applyProtection="1">
      <protection locked="0"/>
    </xf>
    <xf numFmtId="0" fontId="23" fillId="0" borderId="0" xfId="0" applyFont="1" applyProtection="1">
      <protection locked="0"/>
    </xf>
    <xf numFmtId="0" fontId="20" fillId="0" borderId="0" xfId="0" applyFont="1" applyProtection="1">
      <protection locked="0"/>
    </xf>
    <xf numFmtId="0" fontId="0" fillId="0" borderId="0" xfId="0" applyProtection="1">
      <protection locked="0"/>
    </xf>
    <xf numFmtId="0" fontId="23" fillId="0" borderId="0" xfId="0" applyFont="1" applyAlignment="1" applyProtection="1">
      <alignment horizontal="right"/>
      <protection locked="0"/>
    </xf>
    <xf numFmtId="0" fontId="24" fillId="2" borderId="9" xfId="0" applyFont="1" applyFill="1" applyBorder="1" applyProtection="1">
      <protection locked="0"/>
    </xf>
    <xf numFmtId="0" fontId="24" fillId="2" borderId="10" xfId="0" applyFont="1" applyFill="1" applyBorder="1" applyProtection="1">
      <protection locked="0"/>
    </xf>
    <xf numFmtId="0" fontId="24" fillId="2" borderId="11" xfId="0" applyFont="1" applyFill="1" applyBorder="1" applyProtection="1">
      <protection locked="0"/>
    </xf>
    <xf numFmtId="0" fontId="24" fillId="0" borderId="12" xfId="0" applyFont="1" applyBorder="1" applyProtection="1">
      <protection locked="0"/>
    </xf>
    <xf numFmtId="0" fontId="24" fillId="0" borderId="0" xfId="0" applyFont="1" applyProtection="1">
      <protection locked="0"/>
    </xf>
    <xf numFmtId="0" fontId="24" fillId="0" borderId="13" xfId="0" applyFont="1" applyBorder="1" applyProtection="1">
      <protection locked="0"/>
    </xf>
    <xf numFmtId="0" fontId="24" fillId="0" borderId="14" xfId="0" applyFont="1" applyBorder="1" applyProtection="1">
      <protection locked="0"/>
    </xf>
    <xf numFmtId="0" fontId="24" fillId="0" borderId="5" xfId="0" applyFont="1" applyBorder="1" applyProtection="1">
      <protection locked="0"/>
    </xf>
    <xf numFmtId="0" fontId="24" fillId="0" borderId="8" xfId="0" applyFont="1" applyBorder="1" applyProtection="1">
      <protection locked="0"/>
    </xf>
    <xf numFmtId="0" fontId="24" fillId="2" borderId="2" xfId="0" applyFont="1" applyFill="1" applyBorder="1" applyProtection="1">
      <protection locked="0"/>
    </xf>
    <xf numFmtId="0" fontId="24" fillId="2" borderId="3" xfId="0" applyFont="1" applyFill="1" applyBorder="1" applyProtection="1">
      <protection locked="0"/>
    </xf>
    <xf numFmtId="0" fontId="24" fillId="2" borderId="4" xfId="0" applyFont="1" applyFill="1" applyBorder="1" applyProtection="1">
      <protection locked="0"/>
    </xf>
    <xf numFmtId="0" fontId="24" fillId="4" borderId="2" xfId="0" applyFont="1" applyFill="1" applyBorder="1" applyProtection="1">
      <protection locked="0"/>
    </xf>
    <xf numFmtId="0" fontId="24" fillId="4" borderId="3" xfId="0" applyFont="1" applyFill="1" applyBorder="1" applyProtection="1">
      <protection locked="0"/>
    </xf>
    <xf numFmtId="0" fontId="24" fillId="4" borderId="3" xfId="0" applyFont="1" applyFill="1" applyBorder="1" applyAlignment="1" applyProtection="1">
      <alignment horizontal="right"/>
      <protection locked="0"/>
    </xf>
    <xf numFmtId="0" fontId="24" fillId="4" borderId="4" xfId="0" applyFont="1" applyFill="1" applyBorder="1" applyProtection="1">
      <protection locked="0"/>
    </xf>
    <xf numFmtId="0" fontId="24" fillId="0" borderId="15" xfId="0" applyFont="1" applyBorder="1" applyProtection="1">
      <protection locked="0"/>
    </xf>
    <xf numFmtId="0" fontId="24" fillId="0" borderId="16" xfId="0" applyFont="1" applyBorder="1" applyProtection="1">
      <protection locked="0"/>
    </xf>
    <xf numFmtId="167" fontId="24" fillId="0" borderId="16" xfId="0" applyNumberFormat="1" applyFont="1" applyBorder="1" applyAlignment="1" applyProtection="1">
      <alignment horizontal="right"/>
      <protection locked="0"/>
    </xf>
    <xf numFmtId="0" fontId="24" fillId="0" borderId="17" xfId="0" applyFont="1" applyBorder="1" applyProtection="1">
      <protection locked="0"/>
    </xf>
    <xf numFmtId="0" fontId="24" fillId="0" borderId="18" xfId="0" applyFont="1" applyBorder="1" applyProtection="1">
      <protection locked="0"/>
    </xf>
    <xf numFmtId="0" fontId="24" fillId="0" borderId="19" xfId="0" applyFont="1" applyBorder="1" applyProtection="1">
      <protection locked="0"/>
    </xf>
    <xf numFmtId="167" fontId="24" fillId="0" borderId="19" xfId="0" applyNumberFormat="1" applyFont="1" applyBorder="1" applyAlignment="1" applyProtection="1">
      <alignment horizontal="right"/>
      <protection locked="0"/>
    </xf>
    <xf numFmtId="0" fontId="24" fillId="0" borderId="20" xfId="0" applyFont="1" applyBorder="1" applyProtection="1">
      <protection locked="0"/>
    </xf>
    <xf numFmtId="0" fontId="24" fillId="0" borderId="21" xfId="0" applyFont="1" applyBorder="1" applyProtection="1">
      <protection locked="0"/>
    </xf>
    <xf numFmtId="0" fontId="24" fillId="0" borderId="22" xfId="0" applyFont="1" applyBorder="1" applyProtection="1">
      <protection locked="0"/>
    </xf>
    <xf numFmtId="167" fontId="24" fillId="0" borderId="22" xfId="0" applyNumberFormat="1" applyFont="1" applyBorder="1" applyAlignment="1" applyProtection="1">
      <alignment horizontal="right"/>
      <protection locked="0"/>
    </xf>
    <xf numFmtId="0" fontId="24" fillId="0" borderId="23" xfId="0" applyFont="1" applyBorder="1" applyProtection="1">
      <protection locked="0"/>
    </xf>
    <xf numFmtId="0" fontId="24" fillId="4" borderId="9" xfId="0" applyFont="1" applyFill="1" applyBorder="1" applyProtection="1">
      <protection locked="0"/>
    </xf>
    <xf numFmtId="0" fontId="24" fillId="4" borderId="10" xfId="0" applyFont="1" applyFill="1" applyBorder="1" applyProtection="1">
      <protection locked="0"/>
    </xf>
    <xf numFmtId="0" fontId="24" fillId="4" borderId="10" xfId="0" applyFont="1" applyFill="1" applyBorder="1" applyAlignment="1" applyProtection="1">
      <alignment horizontal="right"/>
      <protection locked="0"/>
    </xf>
    <xf numFmtId="0" fontId="24" fillId="4" borderId="11" xfId="0" applyFont="1" applyFill="1" applyBorder="1" applyProtection="1">
      <protection locked="0"/>
    </xf>
    <xf numFmtId="167" fontId="24" fillId="0" borderId="16" xfId="0" applyNumberFormat="1" applyFont="1" applyBorder="1" applyProtection="1">
      <protection locked="0"/>
    </xf>
    <xf numFmtId="167" fontId="24" fillId="0" borderId="19" xfId="0" applyNumberFormat="1" applyFont="1" applyBorder="1" applyProtection="1">
      <protection locked="0"/>
    </xf>
    <xf numFmtId="167" fontId="24" fillId="0" borderId="0" xfId="0" applyNumberFormat="1" applyFont="1" applyProtection="1">
      <protection locked="0"/>
    </xf>
    <xf numFmtId="167" fontId="24" fillId="0" borderId="22" xfId="0" applyNumberFormat="1" applyFont="1" applyBorder="1" applyProtection="1">
      <protection locked="0"/>
    </xf>
    <xf numFmtId="0" fontId="24" fillId="0" borderId="24" xfId="0" applyFont="1" applyBorder="1" applyProtection="1">
      <protection locked="0"/>
    </xf>
    <xf numFmtId="0" fontId="24" fillId="0" borderId="25" xfId="0" applyFont="1" applyBorder="1" applyProtection="1">
      <protection locked="0"/>
    </xf>
    <xf numFmtId="167" fontId="24" fillId="0" borderId="25" xfId="0" applyNumberFormat="1" applyFont="1" applyBorder="1" applyProtection="1">
      <protection locked="0"/>
    </xf>
    <xf numFmtId="0" fontId="24" fillId="0" borderId="26" xfId="0" applyFont="1" applyBorder="1" applyProtection="1">
      <protection locked="0"/>
    </xf>
    <xf numFmtId="0" fontId="0" fillId="0" borderId="14" xfId="0" applyBorder="1" applyProtection="1">
      <protection locked="0"/>
    </xf>
    <xf numFmtId="0" fontId="0" fillId="0" borderId="5" xfId="0" applyBorder="1" applyProtection="1">
      <protection locked="0"/>
    </xf>
    <xf numFmtId="167" fontId="0" fillId="0" borderId="5" xfId="0" applyNumberFormat="1" applyBorder="1" applyProtection="1">
      <protection locked="0"/>
    </xf>
    <xf numFmtId="0" fontId="0" fillId="0" borderId="8" xfId="0" applyBorder="1" applyProtection="1">
      <protection locked="0"/>
    </xf>
    <xf numFmtId="0" fontId="11" fillId="9" borderId="0" xfId="18" applyFill="1" applyAlignment="1" applyProtection="1">
      <alignment horizontal="right"/>
      <protection locked="0"/>
    </xf>
    <xf numFmtId="0" fontId="13" fillId="0" borderId="9" xfId="0" applyFont="1" applyBorder="1" applyProtection="1">
      <protection locked="0"/>
    </xf>
    <xf numFmtId="0" fontId="13" fillId="0" borderId="10" xfId="0" applyFont="1" applyBorder="1" applyProtection="1">
      <protection locked="0"/>
    </xf>
    <xf numFmtId="0" fontId="13" fillId="0" borderId="11" xfId="0" applyFont="1" applyBorder="1" applyProtection="1">
      <protection locked="0"/>
    </xf>
    <xf numFmtId="0" fontId="13" fillId="0" borderId="12" xfId="0" applyFont="1" applyBorder="1" applyProtection="1">
      <protection locked="0"/>
    </xf>
    <xf numFmtId="0" fontId="13" fillId="0" borderId="13" xfId="0" applyFont="1" applyBorder="1" applyProtection="1">
      <protection locked="0"/>
    </xf>
    <xf numFmtId="0" fontId="22" fillId="0" borderId="0" xfId="0" applyFont="1" applyProtection="1">
      <protection locked="0"/>
    </xf>
    <xf numFmtId="0" fontId="13" fillId="0" borderId="0" xfId="0" applyFont="1" applyProtection="1">
      <protection locked="0"/>
    </xf>
    <xf numFmtId="0" fontId="24" fillId="4" borderId="3" xfId="0" applyFont="1" applyFill="1" applyBorder="1" applyAlignment="1" applyProtection="1">
      <alignment horizontal="left"/>
      <protection locked="0"/>
    </xf>
    <xf numFmtId="0" fontId="24" fillId="0" borderId="16" xfId="0" applyFont="1" applyBorder="1" applyAlignment="1" applyProtection="1">
      <alignment horizontal="left"/>
      <protection locked="0"/>
    </xf>
    <xf numFmtId="0" fontId="24" fillId="0" borderId="22" xfId="0" quotePrefix="1" applyFont="1" applyBorder="1" applyProtection="1">
      <protection locked="0"/>
    </xf>
    <xf numFmtId="0" fontId="13" fillId="0" borderId="14" xfId="0" applyFont="1" applyBorder="1" applyProtection="1">
      <protection locked="0"/>
    </xf>
    <xf numFmtId="0" fontId="13" fillId="0" borderId="5" xfId="0" applyFont="1" applyBorder="1" applyProtection="1">
      <protection locked="0"/>
    </xf>
    <xf numFmtId="167" fontId="13" fillId="0" borderId="5" xfId="0" applyNumberFormat="1" applyFont="1" applyBorder="1" applyProtection="1">
      <protection locked="0"/>
    </xf>
    <xf numFmtId="0" fontId="13" fillId="0" borderId="8" xfId="0" applyFont="1" applyBorder="1" applyProtection="1">
      <protection locked="0"/>
    </xf>
    <xf numFmtId="9" fontId="3" fillId="9" borderId="11" xfId="1" applyFont="1" applyFill="1" applyBorder="1" applyAlignment="1" applyProtection="1">
      <alignment horizontal="center"/>
    </xf>
    <xf numFmtId="9" fontId="3" fillId="9" borderId="13" xfId="1" applyFont="1" applyFill="1" applyBorder="1" applyAlignment="1" applyProtection="1">
      <alignment horizontal="center"/>
    </xf>
    <xf numFmtId="9" fontId="3" fillId="9" borderId="27" xfId="1" applyFont="1" applyFill="1" applyBorder="1" applyAlignment="1" applyProtection="1">
      <alignment horizontal="center"/>
    </xf>
    <xf numFmtId="10" fontId="3" fillId="9" borderId="1" xfId="0" applyNumberFormat="1" applyFont="1" applyFill="1" applyBorder="1" applyAlignment="1">
      <alignment horizontal="center"/>
    </xf>
    <xf numFmtId="10" fontId="3" fillId="9" borderId="27" xfId="0" applyNumberFormat="1" applyFont="1" applyFill="1" applyBorder="1" applyAlignment="1">
      <alignment horizontal="center"/>
    </xf>
    <xf numFmtId="10" fontId="3" fillId="9" borderId="7" xfId="0" applyNumberFormat="1" applyFont="1" applyFill="1" applyBorder="1" applyAlignment="1">
      <alignment horizontal="center"/>
    </xf>
    <xf numFmtId="167" fontId="3" fillId="9" borderId="1" xfId="0" applyNumberFormat="1" applyFont="1" applyFill="1" applyBorder="1" applyAlignment="1">
      <alignment horizontal="center"/>
    </xf>
    <xf numFmtId="167" fontId="3" fillId="9" borderId="27" xfId="0" applyNumberFormat="1" applyFont="1" applyFill="1" applyBorder="1" applyAlignment="1">
      <alignment horizontal="center"/>
    </xf>
    <xf numFmtId="167" fontId="3" fillId="9" borderId="7" xfId="0" applyNumberFormat="1" applyFont="1" applyFill="1" applyBorder="1" applyAlignment="1">
      <alignment horizontal="center"/>
    </xf>
    <xf numFmtId="0" fontId="27" fillId="9" borderId="0" xfId="18" applyFont="1" applyFill="1" applyProtection="1"/>
    <xf numFmtId="167" fontId="2" fillId="0" borderId="2" xfId="0" applyNumberFormat="1" applyFont="1" applyBorder="1" applyAlignment="1">
      <alignment horizontal="center"/>
    </xf>
    <xf numFmtId="0" fontId="2" fillId="0" borderId="8" xfId="0" applyFont="1" applyBorder="1"/>
    <xf numFmtId="0" fontId="0" fillId="0" borderId="29" xfId="0" applyBorder="1"/>
    <xf numFmtId="0" fontId="0" fillId="0" borderId="30" xfId="0" applyBorder="1"/>
    <xf numFmtId="0" fontId="0" fillId="0" borderId="31" xfId="0" applyBorder="1"/>
    <xf numFmtId="0" fontId="0" fillId="0" borderId="32" xfId="0" applyBorder="1"/>
    <xf numFmtId="0" fontId="0" fillId="0" borderId="33" xfId="0" applyBorder="1"/>
    <xf numFmtId="0" fontId="0" fillId="0" borderId="34" xfId="0" applyBorder="1"/>
    <xf numFmtId="0" fontId="0" fillId="0" borderId="35" xfId="0" applyBorder="1"/>
    <xf numFmtId="0" fontId="0" fillId="0" borderId="36" xfId="0" applyBorder="1"/>
    <xf numFmtId="0" fontId="11" fillId="11" borderId="0" xfId="0" applyFont="1" applyFill="1"/>
    <xf numFmtId="0" fontId="11" fillId="11" borderId="0" xfId="18" applyFill="1" applyAlignment="1" applyProtection="1">
      <alignment vertical="center"/>
    </xf>
    <xf numFmtId="0" fontId="11" fillId="11" borderId="0" xfId="0" applyFont="1" applyFill="1" applyAlignment="1">
      <alignment vertical="center" wrapText="1"/>
    </xf>
    <xf numFmtId="0" fontId="11" fillId="11" borderId="0" xfId="0" applyFont="1" applyFill="1" applyAlignment="1">
      <alignment vertical="center"/>
    </xf>
    <xf numFmtId="0" fontId="0" fillId="11" borderId="0" xfId="0" applyFill="1"/>
    <xf numFmtId="0" fontId="2" fillId="0" borderId="46" xfId="0" applyFont="1" applyBorder="1" applyAlignment="1">
      <alignment horizontal="left"/>
    </xf>
    <xf numFmtId="0" fontId="2" fillId="0" borderId="48" xfId="0" quotePrefix="1" applyFont="1" applyBorder="1" applyAlignment="1">
      <alignment horizontal="left"/>
    </xf>
    <xf numFmtId="0" fontId="2" fillId="0" borderId="48" xfId="0" quotePrefix="1" applyFont="1" applyBorder="1"/>
    <xf numFmtId="167" fontId="2" fillId="3" borderId="49" xfId="0" applyNumberFormat="1" applyFont="1" applyFill="1" applyBorder="1"/>
    <xf numFmtId="167" fontId="2" fillId="3" borderId="49" xfId="0" applyNumberFormat="1" applyFont="1" applyFill="1" applyBorder="1" applyAlignment="1">
      <alignment horizontal="right"/>
    </xf>
    <xf numFmtId="0" fontId="2" fillId="0" borderId="50" xfId="0" quotePrefix="1" applyFont="1" applyBorder="1"/>
    <xf numFmtId="167" fontId="2" fillId="3" borderId="49" xfId="1" applyNumberFormat="1" applyFont="1" applyFill="1" applyBorder="1" applyProtection="1"/>
    <xf numFmtId="0" fontId="2" fillId="0" borderId="51" xfId="0" quotePrefix="1" applyFont="1" applyBorder="1"/>
    <xf numFmtId="167" fontId="2" fillId="3" borderId="52" xfId="1" applyNumberFormat="1" applyFont="1" applyFill="1" applyBorder="1" applyProtection="1"/>
    <xf numFmtId="0" fontId="2" fillId="0" borderId="53" xfId="0" applyFont="1" applyBorder="1"/>
    <xf numFmtId="0" fontId="2" fillId="0" borderId="54" xfId="0" applyFont="1" applyBorder="1"/>
    <xf numFmtId="0" fontId="2" fillId="0" borderId="51" xfId="0" applyFont="1" applyBorder="1"/>
    <xf numFmtId="0" fontId="2" fillId="0" borderId="48" xfId="0" applyFont="1" applyBorder="1"/>
    <xf numFmtId="0" fontId="2" fillId="0" borderId="56" xfId="0" applyFont="1" applyBorder="1"/>
    <xf numFmtId="167" fontId="2" fillId="3" borderId="52" xfId="0" applyNumberFormat="1" applyFont="1" applyFill="1" applyBorder="1"/>
    <xf numFmtId="0" fontId="2" fillId="0" borderId="46" xfId="0" applyFont="1" applyBorder="1"/>
    <xf numFmtId="167" fontId="2" fillId="3" borderId="47" xfId="1" applyNumberFormat="1" applyFont="1" applyFill="1" applyBorder="1" applyProtection="1"/>
    <xf numFmtId="0" fontId="2" fillId="0" borderId="48" xfId="0" applyFont="1" applyBorder="1" applyAlignment="1">
      <alignment horizontal="left" indent="1"/>
    </xf>
    <xf numFmtId="9" fontId="2" fillId="3" borderId="49" xfId="1" applyFont="1" applyFill="1" applyBorder="1" applyProtection="1"/>
    <xf numFmtId="0" fontId="2" fillId="0" borderId="57" xfId="0" applyFont="1" applyBorder="1"/>
    <xf numFmtId="167" fontId="2" fillId="3" borderId="58" xfId="1" applyNumberFormat="1" applyFont="1" applyFill="1" applyBorder="1" applyProtection="1"/>
    <xf numFmtId="0" fontId="2" fillId="0" borderId="41" xfId="0" applyFont="1" applyBorder="1" applyAlignment="1">
      <alignment horizontal="left"/>
    </xf>
    <xf numFmtId="167" fontId="2" fillId="3" borderId="43" xfId="1" applyNumberFormat="1" applyFont="1" applyFill="1" applyBorder="1" applyProtection="1"/>
    <xf numFmtId="0" fontId="2" fillId="0" borderId="59" xfId="0" applyFont="1" applyBorder="1" applyAlignment="1">
      <alignment horizontal="left"/>
    </xf>
    <xf numFmtId="0" fontId="2" fillId="0" borderId="48" xfId="0" applyFont="1" applyBorder="1" applyAlignment="1">
      <alignment horizontal="left"/>
    </xf>
    <xf numFmtId="0" fontId="2" fillId="0" borderId="51" xfId="0" applyFont="1" applyBorder="1" applyAlignment="1">
      <alignment horizontal="left"/>
    </xf>
    <xf numFmtId="167" fontId="2" fillId="0" borderId="52" xfId="0" applyNumberFormat="1" applyFont="1" applyBorder="1"/>
    <xf numFmtId="0" fontId="2" fillId="0" borderId="59" xfId="0" applyFont="1" applyBorder="1" applyAlignment="1">
      <alignment horizontal="left" indent="1"/>
    </xf>
    <xf numFmtId="0" fontId="2" fillId="0" borderId="59" xfId="0" quotePrefix="1" applyFont="1" applyBorder="1" applyAlignment="1">
      <alignment horizontal="left"/>
    </xf>
    <xf numFmtId="167" fontId="2" fillId="0" borderId="60" xfId="1" applyNumberFormat="1" applyFont="1" applyFill="1" applyBorder="1" applyProtection="1"/>
    <xf numFmtId="0" fontId="2" fillId="0" borderId="57" xfId="0" quotePrefix="1" applyFont="1" applyBorder="1" applyAlignment="1">
      <alignment horizontal="left"/>
    </xf>
    <xf numFmtId="167" fontId="2" fillId="0" borderId="58" xfId="0" applyNumberFormat="1" applyFont="1" applyBorder="1"/>
    <xf numFmtId="167" fontId="2" fillId="0" borderId="49" xfId="0" applyNumberFormat="1" applyFont="1" applyBorder="1"/>
    <xf numFmtId="1" fontId="2" fillId="0" borderId="52" xfId="0" applyNumberFormat="1" applyFont="1" applyBorder="1"/>
    <xf numFmtId="1" fontId="2" fillId="0" borderId="52" xfId="0" applyNumberFormat="1" applyFont="1" applyBorder="1" applyAlignment="1">
      <alignment horizontal="right"/>
    </xf>
    <xf numFmtId="167" fontId="2" fillId="0" borderId="47" xfId="0" applyNumberFormat="1" applyFont="1" applyBorder="1"/>
    <xf numFmtId="10" fontId="2" fillId="0" borderId="49" xfId="1" applyNumberFormat="1" applyFont="1" applyBorder="1" applyAlignment="1" applyProtection="1">
      <alignment horizontal="right"/>
    </xf>
    <xf numFmtId="0" fontId="2" fillId="0" borderId="51" xfId="0" applyFont="1" applyBorder="1" applyAlignment="1">
      <alignment horizontal="left" indent="1"/>
    </xf>
    <xf numFmtId="0" fontId="2" fillId="0" borderId="59" xfId="0" applyFont="1" applyBorder="1"/>
    <xf numFmtId="165" fontId="2" fillId="0" borderId="60" xfId="1" applyNumberFormat="1" applyFont="1" applyBorder="1" applyAlignment="1" applyProtection="1"/>
    <xf numFmtId="169" fontId="2" fillId="0" borderId="49" xfId="1" applyNumberFormat="1" applyFont="1" applyBorder="1" applyAlignment="1" applyProtection="1"/>
    <xf numFmtId="165" fontId="2" fillId="0" borderId="52" xfId="1" applyNumberFormat="1" applyFont="1" applyBorder="1" applyAlignment="1" applyProtection="1"/>
    <xf numFmtId="165" fontId="2" fillId="0" borderId="47" xfId="1" applyNumberFormat="1" applyFont="1" applyBorder="1" applyAlignment="1" applyProtection="1">
      <alignment horizontal="right"/>
    </xf>
    <xf numFmtId="165" fontId="2" fillId="3" borderId="52" xfId="1" applyNumberFormat="1" applyFont="1" applyFill="1" applyBorder="1" applyProtection="1"/>
    <xf numFmtId="168" fontId="2" fillId="0" borderId="49" xfId="0" applyNumberFormat="1" applyFont="1" applyBorder="1"/>
    <xf numFmtId="0" fontId="2" fillId="0" borderId="57" xfId="0" applyFont="1" applyBorder="1" applyAlignment="1">
      <alignment horizontal="left" indent="1"/>
    </xf>
    <xf numFmtId="1" fontId="2" fillId="3" borderId="52" xfId="0" applyNumberFormat="1" applyFont="1" applyFill="1" applyBorder="1"/>
    <xf numFmtId="0" fontId="2" fillId="3" borderId="46" xfId="0" applyFont="1" applyFill="1" applyBorder="1"/>
    <xf numFmtId="1" fontId="2" fillId="3" borderId="47" xfId="0" applyNumberFormat="1" applyFont="1" applyFill="1" applyBorder="1" applyAlignment="1">
      <alignment horizontal="right"/>
    </xf>
    <xf numFmtId="0" fontId="2" fillId="3" borderId="48" xfId="0" applyFont="1" applyFill="1" applyBorder="1"/>
    <xf numFmtId="1" fontId="2" fillId="3" borderId="49" xfId="0" applyNumberFormat="1" applyFont="1" applyFill="1" applyBorder="1" applyAlignment="1">
      <alignment horizontal="right"/>
    </xf>
    <xf numFmtId="0" fontId="2" fillId="3" borderId="57" xfId="0" applyFont="1" applyFill="1" applyBorder="1"/>
    <xf numFmtId="1" fontId="2" fillId="3" borderId="58" xfId="0" applyNumberFormat="1" applyFont="1" applyFill="1" applyBorder="1"/>
    <xf numFmtId="10" fontId="2" fillId="0" borderId="52" xfId="1" applyNumberFormat="1" applyFont="1" applyBorder="1" applyAlignment="1" applyProtection="1">
      <alignment horizontal="right"/>
    </xf>
    <xf numFmtId="0" fontId="2" fillId="0" borderId="54" xfId="0" quotePrefix="1" applyFont="1" applyBorder="1" applyAlignment="1">
      <alignment horizontal="left"/>
    </xf>
    <xf numFmtId="167" fontId="2" fillId="0" borderId="55" xfId="0" applyNumberFormat="1" applyFont="1" applyBorder="1"/>
    <xf numFmtId="0" fontId="2" fillId="0" borderId="51" xfId="0" quotePrefix="1" applyFont="1" applyBorder="1" applyAlignment="1">
      <alignment horizontal="left"/>
    </xf>
    <xf numFmtId="0" fontId="2" fillId="0" borderId="65" xfId="0" applyFont="1" applyBorder="1" applyAlignment="1">
      <alignment horizontal="left" indent="1"/>
    </xf>
    <xf numFmtId="10" fontId="2" fillId="3" borderId="65" xfId="1" applyNumberFormat="1" applyFont="1" applyFill="1" applyBorder="1" applyProtection="1"/>
    <xf numFmtId="0" fontId="2" fillId="3" borderId="46" xfId="0" applyFont="1" applyFill="1" applyBorder="1" applyAlignment="1">
      <alignment horizontal="left"/>
    </xf>
    <xf numFmtId="0" fontId="2" fillId="3" borderId="70" xfId="0" applyFont="1" applyFill="1" applyBorder="1" applyAlignment="1">
      <alignment horizontal="left"/>
    </xf>
    <xf numFmtId="0" fontId="2" fillId="3" borderId="47" xfId="0" applyFont="1" applyFill="1" applyBorder="1" applyAlignment="1">
      <alignment horizontal="left"/>
    </xf>
    <xf numFmtId="167" fontId="2" fillId="3" borderId="65" xfId="1" applyNumberFormat="1" applyFont="1" applyFill="1" applyBorder="1" applyProtection="1"/>
    <xf numFmtId="0" fontId="2" fillId="0" borderId="65" xfId="0" applyFont="1" applyBorder="1"/>
    <xf numFmtId="1" fontId="2" fillId="13" borderId="66" xfId="0" applyNumberFormat="1" applyFont="1" applyFill="1" applyBorder="1" applyProtection="1">
      <protection locked="0"/>
    </xf>
    <xf numFmtId="49" fontId="2" fillId="13" borderId="63" xfId="0" applyNumberFormat="1" applyFont="1" applyFill="1" applyBorder="1" applyAlignment="1" applyProtection="1">
      <alignment horizontal="right"/>
      <protection locked="0"/>
    </xf>
    <xf numFmtId="14" fontId="2" fillId="13" borderId="2" xfId="0" applyNumberFormat="1" applyFont="1" applyFill="1" applyBorder="1" applyProtection="1">
      <protection locked="0"/>
    </xf>
    <xf numFmtId="171" fontId="2" fillId="13" borderId="64" xfId="0" applyNumberFormat="1" applyFont="1" applyFill="1" applyBorder="1" applyProtection="1">
      <protection locked="0"/>
    </xf>
    <xf numFmtId="10" fontId="2" fillId="13" borderId="1" xfId="1" applyNumberFormat="1" applyFont="1" applyFill="1" applyBorder="1" applyProtection="1">
      <protection locked="0"/>
    </xf>
    <xf numFmtId="167" fontId="2" fillId="13" borderId="49" xfId="1" applyNumberFormat="1" applyFont="1" applyFill="1" applyBorder="1" applyProtection="1">
      <protection locked="0"/>
    </xf>
    <xf numFmtId="0" fontId="2" fillId="13" borderId="48" xfId="0" applyFont="1" applyFill="1" applyBorder="1" applyProtection="1">
      <protection locked="0"/>
    </xf>
    <xf numFmtId="167" fontId="2" fillId="13" borderId="1" xfId="1" applyNumberFormat="1" applyFont="1" applyFill="1" applyBorder="1" applyAlignment="1" applyProtection="1">
      <alignment horizontal="right"/>
      <protection locked="0"/>
    </xf>
    <xf numFmtId="0" fontId="2" fillId="13" borderId="1" xfId="0" quotePrefix="1" applyFont="1" applyFill="1" applyBorder="1" applyAlignment="1" applyProtection="1">
      <alignment horizontal="right"/>
      <protection locked="0"/>
    </xf>
    <xf numFmtId="167" fontId="2" fillId="13" borderId="49" xfId="1" applyNumberFormat="1" applyFont="1" applyFill="1" applyBorder="1" applyAlignment="1" applyProtection="1">
      <alignment horizontal="right"/>
      <protection locked="0"/>
    </xf>
    <xf numFmtId="168" fontId="2" fillId="13" borderId="47" xfId="0" applyNumberFormat="1" applyFont="1" applyFill="1" applyBorder="1" applyProtection="1">
      <protection locked="0"/>
    </xf>
    <xf numFmtId="167" fontId="2" fillId="13" borderId="49" xfId="0" applyNumberFormat="1" applyFont="1" applyFill="1" applyBorder="1" applyAlignment="1" applyProtection="1">
      <alignment horizontal="right"/>
      <protection locked="0"/>
    </xf>
    <xf numFmtId="167" fontId="2" fillId="13" borderId="49" xfId="0" applyNumberFormat="1" applyFont="1" applyFill="1" applyBorder="1" applyProtection="1">
      <protection locked="0"/>
    </xf>
    <xf numFmtId="165" fontId="2" fillId="13" borderId="47" xfId="1" applyNumberFormat="1" applyFont="1" applyFill="1" applyBorder="1" applyProtection="1">
      <protection locked="0"/>
    </xf>
    <xf numFmtId="9" fontId="2" fillId="13" borderId="55" xfId="1" applyFont="1" applyFill="1" applyBorder="1" applyProtection="1">
      <protection locked="0"/>
    </xf>
    <xf numFmtId="9" fontId="2" fillId="13" borderId="47" xfId="1" applyFont="1" applyFill="1" applyBorder="1" applyProtection="1">
      <protection locked="0"/>
    </xf>
    <xf numFmtId="165" fontId="2" fillId="13" borderId="49" xfId="1" applyNumberFormat="1" applyFont="1" applyFill="1" applyBorder="1" applyProtection="1">
      <protection locked="0"/>
    </xf>
    <xf numFmtId="165" fontId="2" fillId="13" borderId="52" xfId="1" applyNumberFormat="1" applyFont="1" applyFill="1" applyBorder="1" applyProtection="1">
      <protection locked="0"/>
    </xf>
    <xf numFmtId="167" fontId="2" fillId="13" borderId="47" xfId="1" applyNumberFormat="1" applyFont="1" applyFill="1" applyBorder="1" applyProtection="1">
      <protection locked="0"/>
    </xf>
    <xf numFmtId="167" fontId="2" fillId="13" borderId="60" xfId="1" applyNumberFormat="1" applyFont="1" applyFill="1" applyBorder="1" applyProtection="1">
      <protection locked="0"/>
    </xf>
    <xf numFmtId="167" fontId="2" fillId="13" borderId="47" xfId="0" applyNumberFormat="1" applyFont="1" applyFill="1" applyBorder="1" applyProtection="1">
      <protection locked="0"/>
    </xf>
    <xf numFmtId="0" fontId="2" fillId="13" borderId="46" xfId="0" applyFont="1" applyFill="1" applyBorder="1" applyAlignment="1" applyProtection="1">
      <alignment horizontal="left"/>
      <protection locked="0"/>
    </xf>
    <xf numFmtId="0" fontId="2" fillId="13" borderId="59" xfId="0" applyFont="1" applyFill="1" applyBorder="1" applyAlignment="1" applyProtection="1">
      <alignment horizontal="left"/>
      <protection locked="0"/>
    </xf>
    <xf numFmtId="10" fontId="2" fillId="13" borderId="49" xfId="0" applyNumberFormat="1" applyFont="1" applyFill="1" applyBorder="1" applyProtection="1">
      <protection locked="0"/>
    </xf>
    <xf numFmtId="9" fontId="2" fillId="13" borderId="47" xfId="0" applyNumberFormat="1" applyFont="1" applyFill="1" applyBorder="1" applyProtection="1">
      <protection locked="0"/>
    </xf>
    <xf numFmtId="9" fontId="2" fillId="13" borderId="49" xfId="1" applyFont="1" applyFill="1" applyBorder="1" applyProtection="1">
      <protection locked="0"/>
    </xf>
    <xf numFmtId="169" fontId="2" fillId="13" borderId="49" xfId="0" applyNumberFormat="1" applyFont="1" applyFill="1" applyBorder="1" applyProtection="1">
      <protection locked="0"/>
    </xf>
    <xf numFmtId="0" fontId="2" fillId="13" borderId="47" xfId="0" applyFont="1" applyFill="1" applyBorder="1" applyProtection="1">
      <protection locked="0"/>
    </xf>
    <xf numFmtId="0" fontId="2" fillId="11" borderId="0" xfId="0" applyFont="1" applyFill="1"/>
    <xf numFmtId="0" fontId="11" fillId="11" borderId="0" xfId="18" applyFill="1" applyAlignment="1">
      <alignment vertical="center"/>
    </xf>
    <xf numFmtId="0" fontId="32" fillId="9" borderId="0" xfId="0" applyFont="1" applyFill="1"/>
    <xf numFmtId="0" fontId="30" fillId="9" borderId="0" xfId="0" applyFont="1" applyFill="1"/>
    <xf numFmtId="0" fontId="33" fillId="9" borderId="0" xfId="0" applyFont="1" applyFill="1" applyAlignment="1">
      <alignment vertical="top" wrapText="1"/>
    </xf>
    <xf numFmtId="14" fontId="7" fillId="3" borderId="33" xfId="0" applyNumberFormat="1" applyFont="1" applyFill="1" applyBorder="1"/>
    <xf numFmtId="9" fontId="0" fillId="0" borderId="33" xfId="1" applyFont="1" applyBorder="1"/>
    <xf numFmtId="0" fontId="24" fillId="0" borderId="32" xfId="0" applyFont="1" applyBorder="1"/>
    <xf numFmtId="0" fontId="24" fillId="0" borderId="33" xfId="0" applyFont="1" applyBorder="1"/>
    <xf numFmtId="0" fontId="24" fillId="0" borderId="46" xfId="0" applyFont="1" applyBorder="1"/>
    <xf numFmtId="170" fontId="24" fillId="0" borderId="62" xfId="0" applyNumberFormat="1" applyFont="1" applyBorder="1"/>
    <xf numFmtId="0" fontId="24" fillId="0" borderId="57" xfId="0" applyFont="1" applyBorder="1"/>
    <xf numFmtId="167" fontId="24" fillId="0" borderId="36" xfId="0" applyNumberFormat="1" applyFont="1" applyBorder="1"/>
    <xf numFmtId="167" fontId="24" fillId="0" borderId="62" xfId="0" applyNumberFormat="1" applyFont="1" applyBorder="1"/>
    <xf numFmtId="0" fontId="24" fillId="0" borderId="48" xfId="0" applyFont="1" applyBorder="1"/>
    <xf numFmtId="167" fontId="24" fillId="0" borderId="63" xfId="0" applyNumberFormat="1" applyFont="1" applyBorder="1"/>
    <xf numFmtId="0" fontId="24" fillId="0" borderId="72" xfId="0" applyFont="1" applyBorder="1"/>
    <xf numFmtId="167" fontId="24" fillId="0" borderId="73" xfId="0" applyNumberFormat="1" applyFont="1" applyBorder="1"/>
    <xf numFmtId="10" fontId="24" fillId="0" borderId="63" xfId="1" applyNumberFormat="1" applyFont="1" applyBorder="1"/>
    <xf numFmtId="10" fontId="24" fillId="0" borderId="36" xfId="0" applyNumberFormat="1" applyFont="1" applyBorder="1"/>
    <xf numFmtId="0" fontId="24" fillId="0" borderId="44" xfId="0" applyFont="1" applyBorder="1"/>
    <xf numFmtId="167" fontId="24" fillId="0" borderId="43" xfId="0" applyNumberFormat="1" applyFont="1" applyBorder="1"/>
    <xf numFmtId="0" fontId="24" fillId="0" borderId="59" xfId="0" applyFont="1" applyBorder="1"/>
    <xf numFmtId="165" fontId="24" fillId="0" borderId="74" xfId="1" applyNumberFormat="1" applyFont="1" applyBorder="1"/>
    <xf numFmtId="1" fontId="24" fillId="0" borderId="36" xfId="0" applyNumberFormat="1" applyFont="1" applyBorder="1"/>
    <xf numFmtId="0" fontId="24" fillId="0" borderId="48" xfId="0" quotePrefix="1" applyFont="1" applyBorder="1"/>
    <xf numFmtId="0" fontId="24" fillId="0" borderId="72" xfId="0" quotePrefix="1" applyFont="1" applyBorder="1"/>
    <xf numFmtId="0" fontId="24" fillId="0" borderId="57" xfId="0" quotePrefix="1" applyFont="1" applyBorder="1"/>
    <xf numFmtId="0" fontId="24" fillId="0" borderId="75" xfId="0" applyFont="1" applyBorder="1"/>
    <xf numFmtId="0" fontId="24" fillId="0" borderId="76" xfId="0" applyFont="1" applyBorder="1"/>
    <xf numFmtId="9" fontId="24" fillId="0" borderId="77" xfId="1" applyFont="1" applyBorder="1"/>
    <xf numFmtId="0" fontId="0" fillId="0" borderId="75" xfId="0" applyBorder="1"/>
    <xf numFmtId="0" fontId="0" fillId="0" borderId="76" xfId="0" applyBorder="1"/>
    <xf numFmtId="9" fontId="0" fillId="0" borderId="77" xfId="1" applyFont="1" applyBorder="1"/>
    <xf numFmtId="0" fontId="15" fillId="11" borderId="0" xfId="0" applyFont="1" applyFill="1" applyAlignment="1">
      <alignment vertical="center"/>
    </xf>
    <xf numFmtId="0" fontId="11" fillId="11" borderId="0" xfId="18" applyFill="1" applyAlignment="1" applyProtection="1">
      <alignment horizontal="center" vertical="center"/>
    </xf>
    <xf numFmtId="0" fontId="31" fillId="3" borderId="40" xfId="0" applyFont="1" applyFill="1" applyBorder="1" applyAlignment="1">
      <alignment horizontal="left"/>
    </xf>
    <xf numFmtId="0" fontId="31" fillId="3" borderId="78" xfId="0" applyFont="1" applyFill="1" applyBorder="1" applyAlignment="1">
      <alignment horizontal="left"/>
    </xf>
    <xf numFmtId="0" fontId="2" fillId="9" borderId="0" xfId="0" applyFont="1" applyFill="1" applyAlignment="1">
      <alignment horizontal="left"/>
    </xf>
    <xf numFmtId="0" fontId="12" fillId="11" borderId="44" xfId="0" applyFont="1" applyFill="1" applyBorder="1" applyAlignment="1">
      <alignment horizontal="right" indent="1"/>
    </xf>
    <xf numFmtId="0" fontId="12" fillId="11" borderId="71" xfId="0" applyFont="1" applyFill="1" applyBorder="1" applyAlignment="1">
      <alignment horizontal="right" indent="1"/>
    </xf>
    <xf numFmtId="0" fontId="12" fillId="11" borderId="79" xfId="0" applyFont="1" applyFill="1" applyBorder="1" applyAlignment="1">
      <alignment horizontal="center"/>
    </xf>
    <xf numFmtId="1" fontId="12" fillId="11" borderId="80" xfId="0" applyNumberFormat="1" applyFont="1" applyFill="1" applyBorder="1" applyAlignment="1">
      <alignment horizontal="center"/>
    </xf>
    <xf numFmtId="1" fontId="12" fillId="11" borderId="81" xfId="0" applyNumberFormat="1" applyFont="1" applyFill="1" applyBorder="1" applyAlignment="1">
      <alignment horizontal="center"/>
    </xf>
    <xf numFmtId="167" fontId="2" fillId="3" borderId="70" xfId="0" applyNumberFormat="1" applyFont="1" applyFill="1" applyBorder="1" applyAlignment="1">
      <alignment horizontal="center"/>
    </xf>
    <xf numFmtId="167" fontId="2" fillId="3" borderId="47" xfId="0" applyNumberFormat="1" applyFont="1" applyFill="1" applyBorder="1" applyAlignment="1">
      <alignment horizontal="center"/>
    </xf>
    <xf numFmtId="167" fontId="2" fillId="3" borderId="49" xfId="0" applyNumberFormat="1" applyFont="1" applyFill="1" applyBorder="1" applyAlignment="1">
      <alignment horizontal="center"/>
    </xf>
    <xf numFmtId="167" fontId="2" fillId="3" borderId="65" xfId="0" applyNumberFormat="1" applyFont="1" applyFill="1" applyBorder="1" applyAlignment="1">
      <alignment horizontal="center"/>
    </xf>
    <xf numFmtId="167" fontId="2" fillId="3" borderId="52" xfId="0" applyNumberFormat="1" applyFont="1" applyFill="1" applyBorder="1" applyAlignment="1">
      <alignment horizontal="center"/>
    </xf>
    <xf numFmtId="167" fontId="2" fillId="0" borderId="49" xfId="0" applyNumberFormat="1" applyFont="1" applyBorder="1" applyAlignment="1">
      <alignment horizontal="center"/>
    </xf>
    <xf numFmtId="167" fontId="2" fillId="0" borderId="65" xfId="0" applyNumberFormat="1" applyFont="1" applyBorder="1" applyAlignment="1">
      <alignment horizontal="center"/>
    </xf>
    <xf numFmtId="167" fontId="2" fillId="0" borderId="52" xfId="0" applyNumberFormat="1" applyFont="1" applyBorder="1" applyAlignment="1">
      <alignment horizontal="center"/>
    </xf>
    <xf numFmtId="9" fontId="2" fillId="13" borderId="1" xfId="1" applyFont="1" applyFill="1" applyBorder="1" applyAlignment="1" applyProtection="1">
      <alignment horizontal="center"/>
      <protection locked="0"/>
    </xf>
    <xf numFmtId="9" fontId="2" fillId="13" borderId="49" xfId="1" applyFont="1" applyFill="1" applyBorder="1" applyAlignment="1" applyProtection="1">
      <alignment horizontal="center"/>
      <protection locked="0"/>
    </xf>
    <xf numFmtId="3" fontId="2" fillId="3" borderId="70" xfId="0" applyNumberFormat="1" applyFont="1" applyFill="1" applyBorder="1" applyAlignment="1">
      <alignment horizontal="center"/>
    </xf>
    <xf numFmtId="3" fontId="2" fillId="3" borderId="47" xfId="0" applyNumberFormat="1" applyFont="1" applyFill="1" applyBorder="1" applyAlignment="1">
      <alignment horizontal="center"/>
    </xf>
    <xf numFmtId="3" fontId="2" fillId="3" borderId="60" xfId="0" applyNumberFormat="1" applyFont="1" applyFill="1" applyBorder="1" applyAlignment="1">
      <alignment horizontal="center"/>
    </xf>
    <xf numFmtId="0" fontId="2" fillId="0" borderId="83" xfId="0" applyFont="1" applyBorder="1" applyAlignment="1">
      <alignment horizontal="right"/>
    </xf>
    <xf numFmtId="3" fontId="2" fillId="3" borderId="49" xfId="0" applyNumberFormat="1" applyFont="1" applyFill="1" applyBorder="1" applyAlignment="1">
      <alignment horizontal="center"/>
    </xf>
    <xf numFmtId="10" fontId="2" fillId="3" borderId="49" xfId="1" applyNumberFormat="1" applyFont="1" applyFill="1" applyBorder="1" applyAlignment="1" applyProtection="1">
      <alignment horizontal="center"/>
    </xf>
    <xf numFmtId="10" fontId="8" fillId="3" borderId="49" xfId="1" applyNumberFormat="1" applyFont="1" applyFill="1" applyBorder="1" applyAlignment="1" applyProtection="1">
      <alignment horizontal="center"/>
    </xf>
    <xf numFmtId="3" fontId="2" fillId="3" borderId="65" xfId="0" applyNumberFormat="1" applyFont="1" applyFill="1" applyBorder="1" applyAlignment="1">
      <alignment horizontal="center"/>
    </xf>
    <xf numFmtId="3" fontId="2" fillId="3" borderId="52" xfId="0" applyNumberFormat="1" applyFont="1" applyFill="1" applyBorder="1" applyAlignment="1">
      <alignment horizontal="center"/>
    </xf>
    <xf numFmtId="10" fontId="2" fillId="3" borderId="70" xfId="1" applyNumberFormat="1" applyFont="1" applyFill="1" applyBorder="1" applyAlignment="1" applyProtection="1">
      <alignment horizontal="center"/>
    </xf>
    <xf numFmtId="0" fontId="0" fillId="9" borderId="69" xfId="0" applyFill="1" applyBorder="1"/>
    <xf numFmtId="0" fontId="0" fillId="9" borderId="33" xfId="0" applyFill="1" applyBorder="1"/>
    <xf numFmtId="0" fontId="2" fillId="0" borderId="83" xfId="0" quotePrefix="1" applyFont="1" applyBorder="1"/>
    <xf numFmtId="165" fontId="2" fillId="3" borderId="49" xfId="1" applyNumberFormat="1" applyFont="1" applyFill="1" applyBorder="1" applyAlignment="1" applyProtection="1">
      <alignment horizontal="center"/>
    </xf>
    <xf numFmtId="3" fontId="2" fillId="3" borderId="85" xfId="0" applyNumberFormat="1" applyFont="1" applyFill="1" applyBorder="1" applyAlignment="1">
      <alignment horizontal="center"/>
    </xf>
    <xf numFmtId="3" fontId="2" fillId="3" borderId="58" xfId="0" applyNumberFormat="1" applyFont="1" applyFill="1" applyBorder="1" applyAlignment="1">
      <alignment horizontal="center"/>
    </xf>
    <xf numFmtId="167" fontId="2" fillId="13" borderId="70" xfId="0" applyNumberFormat="1" applyFont="1" applyFill="1" applyBorder="1" applyAlignment="1" applyProtection="1">
      <alignment horizontal="center"/>
      <protection locked="0"/>
    </xf>
    <xf numFmtId="165" fontId="2" fillId="13" borderId="1" xfId="1" applyNumberFormat="1" applyFont="1" applyFill="1" applyBorder="1" applyAlignment="1" applyProtection="1">
      <alignment horizontal="center"/>
      <protection locked="0"/>
    </xf>
    <xf numFmtId="165" fontId="2" fillId="13" borderId="49" xfId="1" applyNumberFormat="1" applyFont="1" applyFill="1" applyBorder="1" applyAlignment="1" applyProtection="1">
      <alignment horizontal="center"/>
      <protection locked="0"/>
    </xf>
    <xf numFmtId="10" fontId="2" fillId="13" borderId="70" xfId="1" applyNumberFormat="1" applyFont="1" applyFill="1" applyBorder="1" applyAlignment="1" applyProtection="1">
      <alignment horizontal="center"/>
      <protection locked="0"/>
    </xf>
    <xf numFmtId="10" fontId="2" fillId="13" borderId="82" xfId="1" applyNumberFormat="1" applyFont="1" applyFill="1" applyBorder="1" applyAlignment="1" applyProtection="1">
      <alignment horizontal="center"/>
      <protection locked="0"/>
    </xf>
    <xf numFmtId="10" fontId="2" fillId="13" borderId="62" xfId="1" applyNumberFormat="1" applyFont="1" applyFill="1" applyBorder="1" applyAlignment="1" applyProtection="1">
      <alignment horizontal="center"/>
      <protection locked="0"/>
    </xf>
    <xf numFmtId="3" fontId="2" fillId="13" borderId="1" xfId="0" applyNumberFormat="1" applyFont="1" applyFill="1" applyBorder="1" applyAlignment="1" applyProtection="1">
      <alignment horizontal="center"/>
      <protection locked="0"/>
    </xf>
    <xf numFmtId="3" fontId="2" fillId="13" borderId="49" xfId="0" applyNumberFormat="1" applyFont="1" applyFill="1" applyBorder="1" applyAlignment="1" applyProtection="1">
      <alignment horizontal="center"/>
      <protection locked="0"/>
    </xf>
    <xf numFmtId="0" fontId="17" fillId="11" borderId="89" xfId="0" applyFont="1" applyFill="1" applyBorder="1" applyAlignment="1">
      <alignment horizontal="center"/>
    </xf>
    <xf numFmtId="167" fontId="2" fillId="9" borderId="92" xfId="0" applyNumberFormat="1" applyFont="1" applyFill="1" applyBorder="1" applyAlignment="1">
      <alignment horizontal="center"/>
    </xf>
    <xf numFmtId="0" fontId="17" fillId="11" borderId="90" xfId="0" applyFont="1" applyFill="1" applyBorder="1" applyAlignment="1">
      <alignment horizontal="center" vertical="center" wrapText="1"/>
    </xf>
    <xf numFmtId="167" fontId="3" fillId="9" borderId="46" xfId="0" applyNumberFormat="1" applyFont="1" applyFill="1" applyBorder="1" applyAlignment="1">
      <alignment horizontal="center"/>
    </xf>
    <xf numFmtId="9" fontId="2" fillId="9" borderId="82" xfId="1" applyFont="1" applyFill="1" applyBorder="1" applyAlignment="1" applyProtection="1">
      <alignment horizontal="center"/>
    </xf>
    <xf numFmtId="167" fontId="2" fillId="9" borderId="70" xfId="0" applyNumberFormat="1" applyFont="1" applyFill="1" applyBorder="1" applyAlignment="1">
      <alignment horizontal="center"/>
    </xf>
    <xf numFmtId="10" fontId="2" fillId="9" borderId="70" xfId="0" applyNumberFormat="1" applyFont="1" applyFill="1" applyBorder="1" applyAlignment="1">
      <alignment horizontal="center"/>
    </xf>
    <xf numFmtId="167" fontId="2" fillId="0" borderId="47" xfId="0" applyNumberFormat="1" applyFont="1" applyBorder="1" applyAlignment="1">
      <alignment horizontal="center"/>
    </xf>
    <xf numFmtId="167" fontId="3" fillId="9" borderId="48" xfId="0" applyNumberFormat="1" applyFont="1" applyFill="1" applyBorder="1" applyAlignment="1">
      <alignment horizontal="center"/>
    </xf>
    <xf numFmtId="167" fontId="3" fillId="9" borderId="54" xfId="0" applyNumberFormat="1" applyFont="1" applyFill="1" applyBorder="1" applyAlignment="1">
      <alignment horizontal="center"/>
    </xf>
    <xf numFmtId="167" fontId="2" fillId="0" borderId="55" xfId="0" applyNumberFormat="1" applyFont="1" applyBorder="1" applyAlignment="1">
      <alignment horizontal="center"/>
    </xf>
    <xf numFmtId="167" fontId="3" fillId="9" borderId="59" xfId="0" applyNumberFormat="1" applyFont="1" applyFill="1" applyBorder="1" applyAlignment="1">
      <alignment horizontal="center"/>
    </xf>
    <xf numFmtId="167" fontId="2" fillId="0" borderId="60" xfId="0" applyNumberFormat="1" applyFont="1" applyBorder="1" applyAlignment="1">
      <alignment horizontal="center"/>
    </xf>
    <xf numFmtId="167" fontId="3" fillId="9" borderId="51" xfId="0" applyNumberFormat="1" applyFont="1" applyFill="1" applyBorder="1" applyAlignment="1">
      <alignment horizontal="center"/>
    </xf>
    <xf numFmtId="9" fontId="2" fillId="9" borderId="64" xfId="1" applyFont="1" applyFill="1" applyBorder="1" applyAlignment="1" applyProtection="1">
      <alignment horizontal="center"/>
    </xf>
    <xf numFmtId="167" fontId="2" fillId="9" borderId="65" xfId="0" applyNumberFormat="1" applyFont="1" applyFill="1" applyBorder="1" applyAlignment="1">
      <alignment horizontal="center"/>
    </xf>
    <xf numFmtId="10" fontId="2" fillId="9" borderId="65" xfId="0" applyNumberFormat="1" applyFont="1" applyFill="1" applyBorder="1" applyAlignment="1">
      <alignment horizontal="center"/>
    </xf>
    <xf numFmtId="167" fontId="2" fillId="9" borderId="46" xfId="0" applyNumberFormat="1" applyFont="1" applyFill="1" applyBorder="1" applyAlignment="1">
      <alignment horizontal="center"/>
    </xf>
    <xf numFmtId="9" fontId="3" fillId="9" borderId="67" xfId="1" applyFont="1" applyFill="1" applyBorder="1" applyAlignment="1" applyProtection="1">
      <alignment horizontal="center"/>
    </xf>
    <xf numFmtId="167" fontId="2" fillId="9" borderId="95" xfId="0" applyNumberFormat="1" applyFont="1" applyFill="1" applyBorder="1" applyAlignment="1">
      <alignment horizontal="center"/>
    </xf>
    <xf numFmtId="167" fontId="2" fillId="9" borderId="48" xfId="0" applyNumberFormat="1" applyFont="1" applyFill="1" applyBorder="1" applyAlignment="1">
      <alignment horizontal="center"/>
    </xf>
    <xf numFmtId="167" fontId="2" fillId="9" borderId="54" xfId="0" applyNumberFormat="1" applyFont="1" applyFill="1" applyBorder="1" applyAlignment="1">
      <alignment horizontal="center"/>
    </xf>
    <xf numFmtId="167" fontId="2" fillId="9" borderId="59" xfId="0" applyNumberFormat="1" applyFont="1" applyFill="1" applyBorder="1" applyAlignment="1">
      <alignment horizontal="center"/>
    </xf>
    <xf numFmtId="167" fontId="2" fillId="9" borderId="51" xfId="0" applyNumberFormat="1" applyFont="1" applyFill="1" applyBorder="1" applyAlignment="1">
      <alignment horizontal="center"/>
    </xf>
    <xf numFmtId="9" fontId="3" fillId="9" borderId="65" xfId="1" applyFont="1" applyFill="1" applyBorder="1" applyAlignment="1" applyProtection="1">
      <alignment horizontal="center"/>
    </xf>
    <xf numFmtId="10" fontId="3" fillId="9" borderId="70" xfId="0" applyNumberFormat="1" applyFont="1" applyFill="1" applyBorder="1" applyAlignment="1">
      <alignment horizontal="center"/>
    </xf>
    <xf numFmtId="10" fontId="3" fillId="9" borderId="65" xfId="0" applyNumberFormat="1" applyFont="1" applyFill="1" applyBorder="1" applyAlignment="1">
      <alignment horizontal="center"/>
    </xf>
    <xf numFmtId="167" fontId="3" fillId="9" borderId="70" xfId="0" applyNumberFormat="1" applyFont="1" applyFill="1" applyBorder="1" applyAlignment="1">
      <alignment horizontal="center"/>
    </xf>
    <xf numFmtId="167" fontId="3" fillId="9" borderId="65" xfId="0" applyNumberFormat="1" applyFont="1" applyFill="1" applyBorder="1" applyAlignment="1">
      <alignment horizontal="center"/>
    </xf>
    <xf numFmtId="167" fontId="3" fillId="3" borderId="41" xfId="0" applyNumberFormat="1" applyFont="1" applyFill="1" applyBorder="1" applyAlignment="1">
      <alignment horizontal="center"/>
    </xf>
    <xf numFmtId="9" fontId="2" fillId="3" borderId="96" xfId="1" applyFont="1" applyFill="1" applyBorder="1" applyAlignment="1" applyProtection="1">
      <alignment horizontal="center"/>
    </xf>
    <xf numFmtId="167" fontId="2" fillId="3" borderId="42" xfId="0" applyNumberFormat="1" applyFont="1" applyFill="1" applyBorder="1" applyAlignment="1">
      <alignment horizontal="center"/>
    </xf>
    <xf numFmtId="10" fontId="2" fillId="3" borderId="42" xfId="0" applyNumberFormat="1" applyFont="1" applyFill="1" applyBorder="1" applyAlignment="1">
      <alignment horizontal="center"/>
    </xf>
    <xf numFmtId="167" fontId="2" fillId="0" borderId="43" xfId="0" applyNumberFormat="1" applyFont="1" applyBorder="1" applyAlignment="1">
      <alignment horizontal="center"/>
    </xf>
    <xf numFmtId="167" fontId="2" fillId="3" borderId="41" xfId="0" applyNumberFormat="1" applyFont="1" applyFill="1" applyBorder="1" applyAlignment="1">
      <alignment horizontal="center"/>
    </xf>
    <xf numFmtId="10" fontId="3" fillId="3" borderId="42" xfId="0" applyNumberFormat="1" applyFont="1" applyFill="1" applyBorder="1" applyAlignment="1">
      <alignment horizontal="center"/>
    </xf>
    <xf numFmtId="167" fontId="3" fillId="3" borderId="42" xfId="0" applyNumberFormat="1" applyFont="1" applyFill="1" applyBorder="1" applyAlignment="1">
      <alignment horizontal="center"/>
    </xf>
    <xf numFmtId="9" fontId="3" fillId="3" borderId="96" xfId="1" applyFont="1" applyFill="1" applyBorder="1" applyAlignment="1" applyProtection="1">
      <alignment horizontal="center"/>
    </xf>
    <xf numFmtId="167" fontId="2" fillId="9" borderId="47" xfId="0" applyNumberFormat="1" applyFont="1" applyFill="1" applyBorder="1"/>
    <xf numFmtId="9" fontId="2" fillId="9" borderId="49" xfId="1" applyFont="1" applyFill="1" applyBorder="1" applyProtection="1"/>
    <xf numFmtId="10" fontId="2" fillId="9" borderId="49" xfId="0" applyNumberFormat="1" applyFont="1" applyFill="1" applyBorder="1"/>
    <xf numFmtId="167" fontId="2" fillId="9" borderId="52" xfId="0" applyNumberFormat="1" applyFont="1" applyFill="1" applyBorder="1"/>
    <xf numFmtId="167" fontId="2" fillId="13" borderId="40" xfId="0" applyNumberFormat="1" applyFont="1" applyFill="1" applyBorder="1" applyAlignment="1" applyProtection="1">
      <alignment horizontal="center"/>
      <protection locked="0"/>
    </xf>
    <xf numFmtId="10" fontId="2" fillId="13" borderId="40" xfId="1" applyNumberFormat="1" applyFont="1" applyFill="1" applyBorder="1" applyAlignment="1" applyProtection="1">
      <alignment horizontal="center"/>
      <protection locked="0"/>
    </xf>
    <xf numFmtId="9" fontId="2" fillId="13" borderId="40" xfId="1" applyFont="1" applyFill="1" applyBorder="1" applyAlignment="1" applyProtection="1">
      <alignment horizontal="center"/>
      <protection locked="0"/>
    </xf>
    <xf numFmtId="167" fontId="2" fillId="13" borderId="40" xfId="1" applyNumberFormat="1" applyFont="1" applyFill="1" applyBorder="1" applyAlignment="1" applyProtection="1">
      <alignment horizontal="center"/>
      <protection locked="0"/>
    </xf>
    <xf numFmtId="0" fontId="12" fillId="11" borderId="44" xfId="0" applyFont="1" applyFill="1" applyBorder="1" applyAlignment="1">
      <alignment horizontal="left"/>
    </xf>
    <xf numFmtId="0" fontId="12" fillId="11" borderId="40" xfId="0" applyFont="1" applyFill="1" applyBorder="1" applyAlignment="1">
      <alignment horizontal="left"/>
    </xf>
    <xf numFmtId="173" fontId="8" fillId="3" borderId="40" xfId="0" applyNumberFormat="1" applyFont="1" applyFill="1" applyBorder="1" applyAlignment="1">
      <alignment horizontal="center"/>
    </xf>
    <xf numFmtId="0" fontId="26" fillId="9" borderId="0" xfId="0" applyFont="1" applyFill="1" applyAlignment="1">
      <alignment horizontal="left"/>
    </xf>
    <xf numFmtId="173" fontId="8" fillId="11" borderId="44" xfId="0" applyNumberFormat="1" applyFont="1" applyFill="1" applyBorder="1"/>
    <xf numFmtId="173" fontId="8" fillId="11" borderId="98" xfId="0" applyNumberFormat="1" applyFont="1" applyFill="1" applyBorder="1"/>
    <xf numFmtId="0" fontId="12" fillId="11" borderId="80" xfId="0" applyFont="1" applyFill="1" applyBorder="1" applyAlignment="1">
      <alignment horizontal="center"/>
    </xf>
    <xf numFmtId="9" fontId="2" fillId="3" borderId="49" xfId="1" applyFont="1" applyFill="1" applyBorder="1" applyAlignment="1">
      <alignment horizontal="center"/>
    </xf>
    <xf numFmtId="168" fontId="2" fillId="3" borderId="65" xfId="0" applyNumberFormat="1" applyFont="1" applyFill="1" applyBorder="1" applyAlignment="1">
      <alignment horizontal="center"/>
    </xf>
    <xf numFmtId="168" fontId="2" fillId="3" borderId="52" xfId="0" applyNumberFormat="1" applyFont="1" applyFill="1" applyBorder="1" applyAlignment="1">
      <alignment horizontal="center"/>
    </xf>
    <xf numFmtId="173" fontId="8" fillId="13" borderId="40" xfId="0" applyNumberFormat="1" applyFont="1" applyFill="1" applyBorder="1" applyAlignment="1" applyProtection="1">
      <alignment horizontal="center"/>
      <protection locked="0"/>
    </xf>
    <xf numFmtId="0" fontId="2" fillId="13" borderId="45" xfId="0" applyFont="1" applyFill="1" applyBorder="1" applyAlignment="1" applyProtection="1">
      <alignment horizontal="center"/>
      <protection locked="0"/>
    </xf>
    <xf numFmtId="0" fontId="35" fillId="9" borderId="0" xfId="16" applyFont="1" applyFill="1"/>
    <xf numFmtId="0" fontId="36" fillId="9" borderId="0" xfId="0" applyFont="1" applyFill="1" applyAlignment="1">
      <alignment horizontal="center"/>
    </xf>
    <xf numFmtId="0" fontId="17" fillId="11" borderId="98" xfId="0" applyFont="1" applyFill="1" applyBorder="1" applyAlignment="1" applyProtection="1">
      <alignment horizontal="left"/>
      <protection locked="0"/>
    </xf>
    <xf numFmtId="0" fontId="12" fillId="11" borderId="80" xfId="0" applyFont="1" applyFill="1" applyBorder="1" applyAlignment="1">
      <alignment horizontal="left" wrapText="1"/>
    </xf>
    <xf numFmtId="3" fontId="12" fillId="11" borderId="80" xfId="1" applyNumberFormat="1" applyFont="1" applyFill="1" applyBorder="1" applyAlignment="1">
      <alignment wrapText="1"/>
    </xf>
    <xf numFmtId="0" fontId="12" fillId="11" borderId="80" xfId="0" applyFont="1" applyFill="1" applyBorder="1" applyAlignment="1">
      <alignment wrapText="1"/>
    </xf>
    <xf numFmtId="167" fontId="2" fillId="0" borderId="70" xfId="0" applyNumberFormat="1" applyFont="1" applyBorder="1"/>
    <xf numFmtId="167" fontId="2" fillId="0" borderId="85" xfId="0" applyNumberFormat="1" applyFont="1" applyBorder="1"/>
    <xf numFmtId="0" fontId="12" fillId="11" borderId="98" xfId="0" applyFont="1" applyFill="1" applyBorder="1" applyProtection="1">
      <protection locked="0"/>
    </xf>
    <xf numFmtId="0" fontId="17" fillId="11" borderId="80" xfId="0" applyFont="1" applyFill="1" applyBorder="1"/>
    <xf numFmtId="167" fontId="17" fillId="11" borderId="80" xfId="0" applyNumberFormat="1" applyFont="1" applyFill="1" applyBorder="1"/>
    <xf numFmtId="0" fontId="2" fillId="13" borderId="70" xfId="0" applyFont="1" applyFill="1" applyBorder="1" applyProtection="1">
      <protection locked="0"/>
    </xf>
    <xf numFmtId="168" fontId="2" fillId="13" borderId="70" xfId="1" applyNumberFormat="1" applyFont="1" applyFill="1" applyBorder="1" applyProtection="1">
      <protection locked="0"/>
    </xf>
    <xf numFmtId="172" fontId="2" fillId="13" borderId="95" xfId="0" quotePrefix="1" applyNumberFormat="1" applyFont="1" applyFill="1" applyBorder="1" applyAlignment="1" applyProtection="1">
      <alignment horizontal="center"/>
      <protection locked="0"/>
    </xf>
    <xf numFmtId="169" fontId="2" fillId="13" borderId="70" xfId="1" applyNumberFormat="1" applyFont="1" applyFill="1" applyBorder="1" applyProtection="1">
      <protection locked="0"/>
    </xf>
    <xf numFmtId="0" fontId="2" fillId="13" borderId="7" xfId="0" applyFont="1" applyFill="1" applyBorder="1" applyProtection="1">
      <protection locked="0"/>
    </xf>
    <xf numFmtId="168" fontId="2" fillId="13" borderId="7" xfId="1" applyNumberFormat="1" applyFont="1" applyFill="1" applyBorder="1" applyProtection="1">
      <protection locked="0"/>
    </xf>
    <xf numFmtId="172" fontId="2" fillId="13" borderId="27" xfId="0" quotePrefix="1" applyNumberFormat="1" applyFont="1" applyFill="1" applyBorder="1" applyAlignment="1" applyProtection="1">
      <alignment horizontal="center"/>
      <protection locked="0"/>
    </xf>
    <xf numFmtId="169" fontId="2" fillId="13" borderId="7" xfId="1" applyNumberFormat="1" applyFont="1" applyFill="1" applyBorder="1" applyProtection="1">
      <protection locked="0"/>
    </xf>
    <xf numFmtId="0" fontId="2" fillId="13" borderId="57" xfId="0" applyFont="1" applyFill="1" applyBorder="1" applyAlignment="1" applyProtection="1">
      <alignment horizontal="left"/>
      <protection locked="0"/>
    </xf>
    <xf numFmtId="0" fontId="2" fillId="13" borderId="85" xfId="0" applyFont="1" applyFill="1" applyBorder="1" applyProtection="1">
      <protection locked="0"/>
    </xf>
    <xf numFmtId="168" fontId="2" fillId="13" borderId="85" xfId="1" applyNumberFormat="1" applyFont="1" applyFill="1" applyBorder="1" applyProtection="1">
      <protection locked="0"/>
    </xf>
    <xf numFmtId="172" fontId="2" fillId="13" borderId="65" xfId="0" quotePrefix="1" applyNumberFormat="1" applyFont="1" applyFill="1" applyBorder="1" applyAlignment="1" applyProtection="1">
      <alignment horizontal="center"/>
      <protection locked="0"/>
    </xf>
    <xf numFmtId="169" fontId="2" fillId="13" borderId="85" xfId="1" applyNumberFormat="1" applyFont="1" applyFill="1" applyBorder="1" applyProtection="1">
      <protection locked="0"/>
    </xf>
    <xf numFmtId="167" fontId="2" fillId="0" borderId="65" xfId="0" applyNumberFormat="1" applyFont="1" applyBorder="1"/>
    <xf numFmtId="9" fontId="2" fillId="13" borderId="1" xfId="0" applyNumberFormat="1" applyFont="1" applyFill="1" applyBorder="1" applyProtection="1">
      <protection locked="0"/>
    </xf>
    <xf numFmtId="9" fontId="2" fillId="13" borderId="49" xfId="0" applyNumberFormat="1" applyFont="1" applyFill="1" applyBorder="1" applyProtection="1">
      <protection locked="0"/>
    </xf>
    <xf numFmtId="0" fontId="2" fillId="7" borderId="70" xfId="0" applyFont="1" applyFill="1" applyBorder="1" applyAlignment="1">
      <alignment horizontal="center"/>
    </xf>
    <xf numFmtId="0" fontId="2" fillId="6" borderId="70" xfId="0" applyFont="1" applyFill="1" applyBorder="1" applyAlignment="1">
      <alignment horizontal="center"/>
    </xf>
    <xf numFmtId="0" fontId="2" fillId="5" borderId="47" xfId="0" applyFont="1" applyFill="1" applyBorder="1" applyAlignment="1">
      <alignment horizontal="center"/>
    </xf>
    <xf numFmtId="167" fontId="2" fillId="13" borderId="1" xfId="0" applyNumberFormat="1" applyFont="1" applyFill="1" applyBorder="1" applyAlignment="1" applyProtection="1">
      <alignment horizontal="center"/>
      <protection locked="0"/>
    </xf>
    <xf numFmtId="167" fontId="2" fillId="13" borderId="49" xfId="0" applyNumberFormat="1" applyFont="1" applyFill="1" applyBorder="1" applyAlignment="1" applyProtection="1">
      <alignment horizontal="center"/>
      <protection locked="0"/>
    </xf>
    <xf numFmtId="167" fontId="2" fillId="13" borderId="65" xfId="0" applyNumberFormat="1" applyFont="1" applyFill="1" applyBorder="1" applyAlignment="1" applyProtection="1">
      <alignment horizontal="center"/>
      <protection locked="0"/>
    </xf>
    <xf numFmtId="167" fontId="2" fillId="13" borderId="52" xfId="0" applyNumberFormat="1" applyFont="1" applyFill="1" applyBorder="1" applyAlignment="1" applyProtection="1">
      <alignment horizontal="center"/>
      <protection locked="0"/>
    </xf>
    <xf numFmtId="0" fontId="2" fillId="9" borderId="71" xfId="0" applyFont="1" applyFill="1" applyBorder="1"/>
    <xf numFmtId="167" fontId="2" fillId="0" borderId="60" xfId="0" applyNumberFormat="1" applyFont="1" applyBorder="1"/>
    <xf numFmtId="0" fontId="2" fillId="9" borderId="29" xfId="0" applyFont="1" applyFill="1" applyBorder="1"/>
    <xf numFmtId="0" fontId="2" fillId="9" borderId="30" xfId="0" applyFont="1" applyFill="1" applyBorder="1"/>
    <xf numFmtId="0" fontId="2" fillId="13" borderId="69" xfId="0" quotePrefix="1" applyFont="1" applyFill="1" applyBorder="1" applyProtection="1">
      <protection locked="0"/>
    </xf>
    <xf numFmtId="0" fontId="2" fillId="13" borderId="4" xfId="0" quotePrefix="1" applyFont="1" applyFill="1" applyBorder="1" applyProtection="1">
      <protection locked="0"/>
    </xf>
    <xf numFmtId="167" fontId="2" fillId="13" borderId="47" xfId="0" applyNumberFormat="1" applyFont="1" applyFill="1" applyBorder="1" applyAlignment="1" applyProtection="1">
      <alignment horizontal="center"/>
      <protection locked="0"/>
    </xf>
    <xf numFmtId="167" fontId="2" fillId="13" borderId="2" xfId="0" applyNumberFormat="1" applyFont="1" applyFill="1" applyBorder="1" applyAlignment="1" applyProtection="1">
      <alignment horizontal="center"/>
      <protection locked="0"/>
    </xf>
    <xf numFmtId="10" fontId="2" fillId="14" borderId="1" xfId="1" applyNumberFormat="1" applyFont="1" applyFill="1" applyBorder="1" applyAlignment="1" applyProtection="1">
      <alignment horizontal="center"/>
      <protection locked="0"/>
    </xf>
    <xf numFmtId="10" fontId="2" fillId="14" borderId="49" xfId="1" applyNumberFormat="1" applyFont="1" applyFill="1" applyBorder="1" applyAlignment="1" applyProtection="1">
      <alignment horizontal="center"/>
      <protection locked="0"/>
    </xf>
    <xf numFmtId="167" fontId="2" fillId="3" borderId="2" xfId="0" applyNumberFormat="1" applyFont="1" applyFill="1" applyBorder="1" applyAlignment="1">
      <alignment horizontal="center"/>
    </xf>
    <xf numFmtId="0" fontId="15" fillId="11" borderId="0" xfId="0" applyFont="1" applyFill="1" applyAlignment="1">
      <alignment horizontal="center" vertical="center"/>
    </xf>
    <xf numFmtId="0" fontId="11" fillId="11" borderId="0" xfId="18" applyFill="1" applyAlignment="1" applyProtection="1">
      <alignment horizontal="center" vertical="center"/>
    </xf>
    <xf numFmtId="0" fontId="28" fillId="0" borderId="0" xfId="0" applyFont="1" applyAlignment="1">
      <alignment horizontal="center"/>
    </xf>
    <xf numFmtId="0" fontId="29" fillId="0" borderId="0" xfId="0" applyFont="1" applyAlignment="1">
      <alignment horizontal="left" vertical="top" wrapText="1"/>
    </xf>
    <xf numFmtId="0" fontId="30" fillId="0" borderId="0" xfId="0" applyFont="1"/>
    <xf numFmtId="0" fontId="29" fillId="0" borderId="0" xfId="0" applyFont="1" applyAlignment="1">
      <alignment horizontal="right"/>
    </xf>
    <xf numFmtId="0" fontId="29" fillId="0" borderId="0" xfId="18" applyFont="1" applyBorder="1" applyAlignment="1" applyProtection="1">
      <alignment horizontal="right"/>
      <protection locked="0"/>
    </xf>
    <xf numFmtId="0" fontId="12" fillId="11" borderId="41" xfId="0" applyFont="1" applyFill="1" applyBorder="1" applyAlignment="1">
      <alignment horizontal="left"/>
    </xf>
    <xf numFmtId="0" fontId="12" fillId="11" borderId="43" xfId="0" applyFont="1" applyFill="1" applyBorder="1" applyAlignment="1">
      <alignment horizontal="left"/>
    </xf>
    <xf numFmtId="0" fontId="11" fillId="12" borderId="0" xfId="18" applyFill="1" applyAlignment="1" applyProtection="1">
      <alignment horizontal="center" vertical="center"/>
    </xf>
    <xf numFmtId="0" fontId="11" fillId="11" borderId="0" xfId="18" applyFill="1" applyAlignment="1" applyProtection="1">
      <alignment horizontal="center" vertical="center" wrapText="1"/>
    </xf>
    <xf numFmtId="0" fontId="12" fillId="11" borderId="42" xfId="0" applyFont="1" applyFill="1" applyBorder="1" applyAlignment="1">
      <alignment horizontal="left"/>
    </xf>
    <xf numFmtId="0" fontId="12" fillId="11" borderId="44" xfId="0" applyFont="1" applyFill="1" applyBorder="1" applyAlignment="1">
      <alignment horizontal="left"/>
    </xf>
    <xf numFmtId="0" fontId="12" fillId="11" borderId="45" xfId="0" applyFont="1" applyFill="1" applyBorder="1" applyAlignment="1">
      <alignment horizontal="left"/>
    </xf>
    <xf numFmtId="167" fontId="2" fillId="13" borderId="68" xfId="1" applyNumberFormat="1" applyFont="1" applyFill="1" applyBorder="1" applyAlignment="1" applyProtection="1">
      <alignment horizontal="center"/>
      <protection locked="0"/>
    </xf>
    <xf numFmtId="167" fontId="2" fillId="13" borderId="62" xfId="1" applyNumberFormat="1" applyFont="1" applyFill="1" applyBorder="1" applyAlignment="1" applyProtection="1">
      <alignment horizontal="center"/>
      <protection locked="0"/>
    </xf>
    <xf numFmtId="0" fontId="2" fillId="13" borderId="61" xfId="0" applyFont="1" applyFill="1" applyBorder="1" applyProtection="1">
      <protection locked="0"/>
    </xf>
    <xf numFmtId="0" fontId="2" fillId="13" borderId="62" xfId="0" applyFont="1" applyFill="1" applyBorder="1" applyProtection="1">
      <protection locked="0"/>
    </xf>
    <xf numFmtId="0" fontId="2" fillId="0" borderId="69" xfId="0" applyFont="1" applyBorder="1"/>
    <xf numFmtId="0" fontId="2" fillId="0" borderId="4" xfId="0" applyFont="1" applyBorder="1"/>
    <xf numFmtId="167" fontId="2" fillId="0" borderId="2" xfId="0" applyNumberFormat="1" applyFont="1" applyBorder="1" applyAlignment="1">
      <alignment horizontal="center"/>
    </xf>
    <xf numFmtId="167" fontId="2" fillId="0" borderId="63" xfId="0" applyNumberFormat="1" applyFont="1" applyBorder="1" applyAlignment="1">
      <alignment horizontal="center"/>
    </xf>
    <xf numFmtId="0" fontId="2" fillId="0" borderId="69" xfId="0" applyFont="1" applyBorder="1" applyAlignment="1">
      <alignment horizontal="left" indent="1"/>
    </xf>
    <xf numFmtId="0" fontId="2" fillId="0" borderId="4" xfId="0" applyFont="1" applyBorder="1" applyAlignment="1">
      <alignment horizontal="left" indent="1"/>
    </xf>
    <xf numFmtId="0" fontId="2" fillId="0" borderId="41" xfId="0" applyFont="1" applyBorder="1" applyAlignment="1">
      <alignment horizontal="left"/>
    </xf>
    <xf numFmtId="0" fontId="2" fillId="0" borderId="42" xfId="0" applyFont="1" applyBorder="1" applyAlignment="1">
      <alignment horizontal="left"/>
    </xf>
    <xf numFmtId="0" fontId="2" fillId="0" borderId="56" xfId="0" applyFont="1" applyBorder="1"/>
    <xf numFmtId="0" fontId="2" fillId="0" borderId="64" xfId="0" applyFont="1" applyBorder="1"/>
    <xf numFmtId="0" fontId="31" fillId="3" borderId="44" xfId="0" applyFont="1" applyFill="1" applyBorder="1" applyAlignment="1">
      <alignment horizontal="center" vertical="center"/>
    </xf>
    <xf numFmtId="0" fontId="31" fillId="3" borderId="45" xfId="0" applyFont="1" applyFill="1" applyBorder="1" applyAlignment="1">
      <alignment horizontal="center" vertical="center"/>
    </xf>
    <xf numFmtId="0" fontId="11" fillId="11" borderId="0" xfId="18" applyFill="1" applyAlignment="1" applyProtection="1">
      <alignment horizontal="right" vertical="center"/>
    </xf>
    <xf numFmtId="0" fontId="31" fillId="3" borderId="37" xfId="0" applyFont="1" applyFill="1" applyBorder="1" applyAlignment="1">
      <alignment horizontal="center" vertical="center"/>
    </xf>
    <xf numFmtId="0" fontId="31" fillId="3" borderId="38" xfId="0" applyFont="1" applyFill="1" applyBorder="1" applyAlignment="1">
      <alignment horizontal="center" vertical="center"/>
    </xf>
    <xf numFmtId="0" fontId="31" fillId="3" borderId="39" xfId="0" applyFont="1" applyFill="1" applyBorder="1" applyAlignment="1">
      <alignment horizontal="center" vertical="center"/>
    </xf>
    <xf numFmtId="0" fontId="2" fillId="0" borderId="29" xfId="0" applyFont="1" applyBorder="1"/>
    <xf numFmtId="0" fontId="2" fillId="0" borderId="67" xfId="0" applyFont="1" applyBorder="1"/>
    <xf numFmtId="0" fontId="34" fillId="9" borderId="0" xfId="18" quotePrefix="1" applyFont="1" applyFill="1" applyAlignment="1">
      <alignment vertical="top" wrapText="1"/>
    </xf>
    <xf numFmtId="0" fontId="34" fillId="9" borderId="0" xfId="18" applyFont="1" applyFill="1" applyAlignment="1">
      <alignment vertical="top" wrapText="1"/>
    </xf>
    <xf numFmtId="0" fontId="33" fillId="9" borderId="0" xfId="0" applyFont="1" applyFill="1" applyAlignment="1">
      <alignment horizontal="left" vertical="top" wrapText="1"/>
    </xf>
    <xf numFmtId="0" fontId="10" fillId="11" borderId="44" xfId="0" applyFont="1" applyFill="1" applyBorder="1" applyAlignment="1">
      <alignment horizontal="center" vertical="center"/>
    </xf>
    <xf numFmtId="0" fontId="10" fillId="11" borderId="71" xfId="0" applyFont="1" applyFill="1" applyBorder="1" applyAlignment="1">
      <alignment horizontal="center" vertical="center"/>
    </xf>
    <xf numFmtId="0" fontId="10" fillId="11" borderId="45" xfId="0" applyFont="1" applyFill="1" applyBorder="1" applyAlignment="1">
      <alignment horizontal="center" vertical="center"/>
    </xf>
    <xf numFmtId="0" fontId="11" fillId="11" borderId="0" xfId="18" applyFill="1" applyAlignment="1">
      <alignment horizontal="center" vertical="center"/>
    </xf>
    <xf numFmtId="0" fontId="11" fillId="12" borderId="0" xfId="18" applyFill="1" applyAlignment="1">
      <alignment horizontal="center" vertical="center"/>
    </xf>
    <xf numFmtId="0" fontId="18" fillId="11" borderId="41" xfId="0" applyFont="1" applyFill="1" applyBorder="1" applyAlignment="1">
      <alignment horizontal="center"/>
    </xf>
    <xf numFmtId="0" fontId="18" fillId="11" borderId="43" xfId="0" applyFont="1" applyFill="1" applyBorder="1" applyAlignment="1">
      <alignment horizontal="center"/>
    </xf>
    <xf numFmtId="14" fontId="14" fillId="3" borderId="0" xfId="0" applyNumberFormat="1" applyFont="1" applyFill="1" applyAlignment="1">
      <alignment horizontal="right"/>
    </xf>
    <xf numFmtId="0" fontId="2" fillId="13" borderId="69" xfId="0" quotePrefix="1" applyFont="1" applyFill="1" applyBorder="1" applyProtection="1">
      <protection locked="0"/>
    </xf>
    <xf numFmtId="0" fontId="2" fillId="13" borderId="4" xfId="0" quotePrefix="1" applyFont="1" applyFill="1" applyBorder="1" applyProtection="1">
      <protection locked="0"/>
    </xf>
    <xf numFmtId="0" fontId="2" fillId="3" borderId="51" xfId="0" quotePrefix="1" applyFont="1" applyFill="1" applyBorder="1"/>
    <xf numFmtId="0" fontId="2" fillId="3" borderId="65" xfId="0" quotePrefix="1" applyFont="1" applyFill="1" applyBorder="1"/>
    <xf numFmtId="0" fontId="2" fillId="0" borderId="69" xfId="0" quotePrefix="1" applyFont="1" applyBorder="1" applyAlignment="1">
      <alignment horizontal="left"/>
    </xf>
    <xf numFmtId="0" fontId="2" fillId="0" borderId="4" xfId="0" quotePrefix="1" applyFont="1" applyBorder="1" applyAlignment="1">
      <alignment horizontal="left"/>
    </xf>
    <xf numFmtId="0" fontId="2" fillId="0" borderId="69" xfId="0" quotePrefix="1" applyFont="1" applyBorder="1"/>
    <xf numFmtId="0" fontId="2" fillId="0" borderId="4" xfId="0" quotePrefix="1" applyFont="1" applyBorder="1"/>
    <xf numFmtId="0" fontId="11" fillId="12" borderId="0" xfId="0" applyFont="1" applyFill="1" applyAlignment="1">
      <alignment horizontal="center" vertical="center"/>
    </xf>
    <xf numFmtId="0" fontId="2" fillId="0" borderId="56" xfId="0" quotePrefix="1" applyFont="1" applyBorder="1"/>
    <xf numFmtId="0" fontId="2" fillId="0" borderId="64" xfId="0" quotePrefix="1" applyFont="1" applyBorder="1"/>
    <xf numFmtId="0" fontId="2" fillId="0" borderId="53" xfId="0" applyFont="1" applyBorder="1"/>
    <xf numFmtId="0" fontId="2" fillId="0" borderId="82" xfId="0" applyFont="1" applyBorder="1"/>
    <xf numFmtId="0" fontId="2" fillId="13" borderId="53" xfId="0" applyFont="1" applyFill="1" applyBorder="1" applyProtection="1">
      <protection locked="0"/>
    </xf>
    <xf numFmtId="0" fontId="2" fillId="13" borderId="82" xfId="0" applyFont="1" applyFill="1" applyBorder="1" applyProtection="1">
      <protection locked="0"/>
    </xf>
    <xf numFmtId="0" fontId="2" fillId="0" borderId="69" xfId="0" quotePrefix="1" applyFont="1" applyBorder="1" applyAlignment="1">
      <alignment horizontal="left" indent="2"/>
    </xf>
    <xf numFmtId="0" fontId="2" fillId="0" borderId="4" xfId="0" quotePrefix="1" applyFont="1" applyBorder="1" applyAlignment="1">
      <alignment horizontal="left" indent="2"/>
    </xf>
    <xf numFmtId="0" fontId="2" fillId="0" borderId="51" xfId="0" quotePrefix="1" applyFont="1" applyBorder="1"/>
    <xf numFmtId="0" fontId="2" fillId="0" borderId="65" xfId="0" quotePrefix="1" applyFont="1" applyBorder="1"/>
    <xf numFmtId="0" fontId="2" fillId="0" borderId="46" xfId="0" quotePrefix="1" applyFont="1" applyBorder="1"/>
    <xf numFmtId="0" fontId="2" fillId="0" borderId="70" xfId="0" quotePrefix="1" applyFont="1" applyBorder="1"/>
    <xf numFmtId="0" fontId="2" fillId="0" borderId="69" xfId="0" applyFont="1" applyBorder="1" applyAlignment="1">
      <alignment horizontal="right"/>
    </xf>
    <xf numFmtId="0" fontId="2" fillId="0" borderId="4" xfId="0" applyFont="1" applyBorder="1" applyAlignment="1">
      <alignment horizontal="right"/>
    </xf>
    <xf numFmtId="0" fontId="2" fillId="0" borderId="69" xfId="0" quotePrefix="1" applyFont="1" applyBorder="1" applyAlignment="1">
      <alignment horizontal="right"/>
    </xf>
    <xf numFmtId="0" fontId="2" fillId="0" borderId="4" xfId="0" quotePrefix="1" applyFont="1" applyBorder="1" applyAlignment="1">
      <alignment horizontal="right"/>
    </xf>
    <xf numFmtId="0" fontId="0" fillId="9" borderId="69" xfId="0" applyFill="1" applyBorder="1"/>
    <xf numFmtId="0" fontId="0" fillId="9" borderId="3" xfId="0" applyFill="1" applyBorder="1"/>
    <xf numFmtId="0" fontId="2" fillId="0" borderId="69" xfId="0" applyFont="1" applyBorder="1" applyAlignment="1">
      <alignment horizontal="left"/>
    </xf>
    <xf numFmtId="0" fontId="2" fillId="0" borderId="4" xfId="0" applyFont="1" applyBorder="1" applyAlignment="1">
      <alignment horizontal="left"/>
    </xf>
    <xf numFmtId="0" fontId="2" fillId="0" borderId="34" xfId="0" applyFont="1" applyBorder="1"/>
    <xf numFmtId="0" fontId="2" fillId="0" borderId="84" xfId="0" applyFont="1" applyBorder="1"/>
    <xf numFmtId="0" fontId="2" fillId="9" borderId="56" xfId="0" applyFont="1" applyFill="1" applyBorder="1"/>
    <xf numFmtId="0" fontId="2" fillId="9" borderId="97" xfId="0" applyFont="1" applyFill="1" applyBorder="1"/>
    <xf numFmtId="0" fontId="2" fillId="9" borderId="64" xfId="0" applyFont="1" applyFill="1" applyBorder="1"/>
    <xf numFmtId="0" fontId="17" fillId="11" borderId="29" xfId="0" applyFont="1" applyFill="1" applyBorder="1" applyAlignment="1">
      <alignment horizontal="center" vertical="center"/>
    </xf>
    <xf numFmtId="0" fontId="17" fillId="11" borderId="30" xfId="0" applyFont="1" applyFill="1" applyBorder="1" applyAlignment="1">
      <alignment horizontal="center" vertical="center"/>
    </xf>
    <xf numFmtId="0" fontId="17" fillId="11" borderId="31" xfId="0" applyFont="1" applyFill="1" applyBorder="1" applyAlignment="1">
      <alignment horizontal="center" vertical="center"/>
    </xf>
    <xf numFmtId="0" fontId="17" fillId="11" borderId="32" xfId="0" applyFont="1" applyFill="1" applyBorder="1" applyAlignment="1">
      <alignment horizontal="center" vertical="center"/>
    </xf>
    <xf numFmtId="0" fontId="17" fillId="11" borderId="0" xfId="0" applyFont="1" applyFill="1" applyAlignment="1">
      <alignment horizontal="center" vertical="center"/>
    </xf>
    <xf numFmtId="0" fontId="17" fillId="11" borderId="33" xfId="0" applyFont="1" applyFill="1" applyBorder="1" applyAlignment="1">
      <alignment horizontal="center" vertical="center"/>
    </xf>
    <xf numFmtId="0" fontId="2" fillId="9" borderId="53" xfId="0" applyFont="1" applyFill="1" applyBorder="1"/>
    <xf numFmtId="0" fontId="2" fillId="9" borderId="61" xfId="0" applyFont="1" applyFill="1" applyBorder="1"/>
    <xf numFmtId="0" fontId="2" fillId="9" borderId="82" xfId="0" applyFont="1" applyFill="1" applyBorder="1"/>
    <xf numFmtId="0" fontId="2" fillId="9" borderId="69" xfId="0" applyFont="1" applyFill="1" applyBorder="1"/>
    <xf numFmtId="0" fontId="2" fillId="9" borderId="3" xfId="0" applyFont="1" applyFill="1" applyBorder="1"/>
    <xf numFmtId="0" fontId="2" fillId="9" borderId="4" xfId="0" applyFont="1" applyFill="1" applyBorder="1"/>
    <xf numFmtId="0" fontId="17" fillId="11" borderId="87" xfId="0" applyFont="1" applyFill="1" applyBorder="1" applyAlignment="1">
      <alignment horizontal="center" vertical="center" wrapText="1"/>
    </xf>
    <xf numFmtId="0" fontId="17" fillId="11" borderId="90" xfId="0" applyFont="1" applyFill="1" applyBorder="1" applyAlignment="1">
      <alignment horizontal="center" vertical="center" wrapText="1"/>
    </xf>
    <xf numFmtId="0" fontId="17" fillId="11" borderId="93" xfId="0" applyFont="1" applyFill="1" applyBorder="1" applyAlignment="1">
      <alignment horizontal="center" vertical="center" wrapText="1"/>
    </xf>
    <xf numFmtId="0" fontId="17" fillId="11" borderId="88" xfId="0" applyFont="1" applyFill="1" applyBorder="1" applyAlignment="1">
      <alignment horizontal="center" vertical="center" wrapText="1"/>
    </xf>
    <xf numFmtId="0" fontId="17" fillId="11" borderId="91" xfId="0" applyFont="1" applyFill="1" applyBorder="1" applyAlignment="1">
      <alignment horizontal="center" vertical="center" wrapText="1"/>
    </xf>
    <xf numFmtId="0" fontId="17" fillId="11" borderId="86" xfId="0" applyFont="1" applyFill="1" applyBorder="1" applyAlignment="1">
      <alignment horizontal="center" vertical="center"/>
    </xf>
    <xf numFmtId="0" fontId="17" fillId="11" borderId="89" xfId="0" applyFont="1" applyFill="1" applyBorder="1" applyAlignment="1">
      <alignment horizontal="center" vertical="center"/>
    </xf>
    <xf numFmtId="0" fontId="17" fillId="8" borderId="87" xfId="0" applyFont="1" applyFill="1" applyBorder="1" applyAlignment="1">
      <alignment horizontal="center" vertical="center" wrapText="1"/>
    </xf>
    <xf numFmtId="0" fontId="17" fillId="8" borderId="90" xfId="0" applyFont="1" applyFill="1" applyBorder="1" applyAlignment="1">
      <alignment horizontal="center" vertical="center" wrapText="1"/>
    </xf>
    <xf numFmtId="0" fontId="17" fillId="11" borderId="94" xfId="0" applyFont="1" applyFill="1" applyBorder="1" applyAlignment="1">
      <alignment horizontal="center" vertical="center" wrapText="1"/>
    </xf>
    <xf numFmtId="0" fontId="17" fillId="8" borderId="93" xfId="0" applyFont="1" applyFill="1" applyBorder="1" applyAlignment="1">
      <alignment horizontal="center" vertical="center" wrapText="1"/>
    </xf>
    <xf numFmtId="0" fontId="17" fillId="8" borderId="94" xfId="0" applyFont="1" applyFill="1" applyBorder="1" applyAlignment="1">
      <alignment horizontal="center" vertical="center" wrapText="1"/>
    </xf>
    <xf numFmtId="0" fontId="21" fillId="9" borderId="0" xfId="0" applyFont="1" applyFill="1" applyAlignment="1">
      <alignment horizontal="center" vertical="center"/>
    </xf>
    <xf numFmtId="0" fontId="11" fillId="11" borderId="0" xfId="18" applyFill="1" applyAlignment="1">
      <alignment horizontal="left" vertical="center"/>
    </xf>
    <xf numFmtId="0" fontId="2" fillId="0" borderId="3" xfId="0" quotePrefix="1" applyFont="1" applyBorder="1"/>
    <xf numFmtId="0" fontId="2" fillId="0" borderId="61" xfId="0" applyFont="1" applyBorder="1"/>
    <xf numFmtId="0" fontId="2" fillId="0" borderId="56" xfId="0" quotePrefix="1" applyFont="1" applyBorder="1" applyAlignment="1">
      <alignment horizontal="right"/>
    </xf>
    <xf numFmtId="0" fontId="2" fillId="0" borderId="97" xfId="0" quotePrefix="1" applyFont="1" applyBorder="1" applyAlignment="1">
      <alignment horizontal="right"/>
    </xf>
    <xf numFmtId="0" fontId="2" fillId="0" borderId="64" xfId="0" quotePrefix="1" applyFont="1" applyBorder="1" applyAlignment="1">
      <alignment horizontal="right"/>
    </xf>
    <xf numFmtId="0" fontId="31" fillId="13" borderId="44" xfId="0" applyFont="1" applyFill="1" applyBorder="1" applyAlignment="1" applyProtection="1">
      <alignment horizontal="left"/>
      <protection locked="0"/>
    </xf>
    <xf numFmtId="0" fontId="31" fillId="13" borderId="45" xfId="0" applyFont="1" applyFill="1" applyBorder="1" applyAlignment="1" applyProtection="1">
      <alignment horizontal="left"/>
      <protection locked="0"/>
    </xf>
    <xf numFmtId="0" fontId="31" fillId="3" borderId="44" xfId="0" applyFont="1" applyFill="1" applyBorder="1" applyAlignment="1" applyProtection="1">
      <alignment horizontal="left"/>
      <protection locked="0"/>
    </xf>
    <xf numFmtId="0" fontId="31" fillId="3" borderId="45" xfId="0" applyFont="1" applyFill="1" applyBorder="1" applyAlignment="1" applyProtection="1">
      <alignment horizontal="left"/>
      <protection locked="0"/>
    </xf>
    <xf numFmtId="0" fontId="2" fillId="9" borderId="0" xfId="0" applyFont="1" applyFill="1" applyAlignment="1">
      <alignment vertical="top" wrapText="1"/>
    </xf>
    <xf numFmtId="167" fontId="2" fillId="13" borderId="2" xfId="0" applyNumberFormat="1" applyFont="1" applyFill="1" applyBorder="1" applyProtection="1">
      <protection locked="0"/>
    </xf>
    <xf numFmtId="167" fontId="2" fillId="13" borderId="63" xfId="0" applyNumberFormat="1" applyFont="1" applyFill="1" applyBorder="1" applyProtection="1">
      <protection locked="0"/>
    </xf>
    <xf numFmtId="167" fontId="2" fillId="13" borderId="14" xfId="0" applyNumberFormat="1" applyFont="1" applyFill="1" applyBorder="1" applyProtection="1">
      <protection locked="0"/>
    </xf>
    <xf numFmtId="167" fontId="2" fillId="13" borderId="74" xfId="0" applyNumberFormat="1" applyFont="1" applyFill="1" applyBorder="1" applyProtection="1">
      <protection locked="0"/>
    </xf>
    <xf numFmtId="167" fontId="2" fillId="13" borderId="99" xfId="0" applyNumberFormat="1" applyFont="1" applyFill="1" applyBorder="1" applyProtection="1">
      <protection locked="0"/>
    </xf>
    <xf numFmtId="167" fontId="2" fillId="13" borderId="66" xfId="0" applyNumberFormat="1" applyFont="1" applyFill="1" applyBorder="1" applyProtection="1">
      <protection locked="0"/>
    </xf>
    <xf numFmtId="0" fontId="2" fillId="9" borderId="71" xfId="0" applyFont="1" applyFill="1" applyBorder="1"/>
    <xf numFmtId="167" fontId="17" fillId="11" borderId="80" xfId="0" applyNumberFormat="1" applyFont="1" applyFill="1" applyBorder="1"/>
    <xf numFmtId="167" fontId="17" fillId="11" borderId="81" xfId="0" applyNumberFormat="1" applyFont="1" applyFill="1" applyBorder="1"/>
    <xf numFmtId="167" fontId="2" fillId="13" borderId="68" xfId="0" applyNumberFormat="1" applyFont="1" applyFill="1" applyBorder="1" applyProtection="1">
      <protection locked="0"/>
    </xf>
    <xf numFmtId="167" fontId="2" fillId="13" borderId="62" xfId="0" applyNumberFormat="1" applyFont="1" applyFill="1" applyBorder="1" applyProtection="1">
      <protection locked="0"/>
    </xf>
    <xf numFmtId="0" fontId="12" fillId="11" borderId="50" xfId="0" applyFont="1" applyFill="1" applyBorder="1" applyAlignment="1">
      <alignment horizontal="left"/>
    </xf>
    <xf numFmtId="0" fontId="12" fillId="11" borderId="92" xfId="0" applyFont="1" applyFill="1" applyBorder="1" applyAlignment="1">
      <alignment horizontal="left"/>
    </xf>
    <xf numFmtId="0" fontId="2" fillId="3" borderId="100" xfId="0" applyFont="1" applyFill="1" applyBorder="1" applyAlignment="1">
      <alignment horizontal="left"/>
    </xf>
    <xf numFmtId="0" fontId="0" fillId="3" borderId="28" xfId="0" applyFill="1" applyBorder="1" applyAlignment="1">
      <alignment horizontal="left"/>
    </xf>
    <xf numFmtId="0" fontId="12" fillId="11" borderId="101" xfId="0" applyFont="1" applyFill="1" applyBorder="1" applyAlignment="1">
      <alignment horizontal="left"/>
    </xf>
    <xf numFmtId="0" fontId="16" fillId="11" borderId="102" xfId="0" applyFont="1" applyFill="1" applyBorder="1" applyAlignment="1">
      <alignment horizontal="left"/>
    </xf>
    <xf numFmtId="0" fontId="12" fillId="11" borderId="80" xfId="0" applyFont="1" applyFill="1" applyBorder="1" applyAlignment="1">
      <alignment wrapText="1"/>
    </xf>
    <xf numFmtId="0" fontId="12" fillId="11" borderId="81" xfId="0" applyFont="1" applyFill="1" applyBorder="1" applyAlignment="1">
      <alignment wrapText="1"/>
    </xf>
    <xf numFmtId="0" fontId="21" fillId="0" borderId="0" xfId="0" applyFont="1" applyAlignment="1" applyProtection="1">
      <alignment horizontal="center"/>
      <protection locked="0"/>
    </xf>
    <xf numFmtId="0" fontId="11" fillId="11" borderId="0" xfId="18" applyFill="1" applyAlignment="1" applyProtection="1">
      <alignment horizontal="left" vertical="center"/>
    </xf>
  </cellXfs>
  <cellStyles count="20">
    <cellStyle name="Currency 2" xfId="17" xr:uid="{00000000-0005-0000-0000-000000000000}"/>
    <cellStyle name="Euro" xfId="5" xr:uid="{00000000-0005-0000-0000-000001000000}"/>
    <cellStyle name="Hyperlink 2" xfId="19" xr:uid="{00000000-0005-0000-0000-000002000000}"/>
    <cellStyle name="Komma 2" xfId="6" xr:uid="{00000000-0005-0000-0000-000003000000}"/>
    <cellStyle name="Komma 2 2" xfId="4" xr:uid="{00000000-0005-0000-0000-000004000000}"/>
    <cellStyle name="Link" xfId="18" builtinId="8" customBuiltin="1"/>
    <cellStyle name="Normal 2" xfId="16" xr:uid="{00000000-0005-0000-0000-000006000000}"/>
    <cellStyle name="Prozent" xfId="1" builtinId="5"/>
    <cellStyle name="Prozent 2" xfId="7" xr:uid="{00000000-0005-0000-0000-000008000000}"/>
    <cellStyle name="Prozent 2 2" xfId="3" xr:uid="{00000000-0005-0000-0000-000009000000}"/>
    <cellStyle name="Prozent 3" xfId="8" xr:uid="{00000000-0005-0000-0000-00000A000000}"/>
    <cellStyle name="Prozent 4" xfId="9" xr:uid="{00000000-0005-0000-0000-00000B000000}"/>
    <cellStyle name="Standard" xfId="0" builtinId="0"/>
    <cellStyle name="Standard 2" xfId="10" xr:uid="{00000000-0005-0000-0000-00000D000000}"/>
    <cellStyle name="Standard 2 2" xfId="2" xr:uid="{00000000-0005-0000-0000-00000E000000}"/>
    <cellStyle name="Standard 3" xfId="11" xr:uid="{00000000-0005-0000-0000-00000F000000}"/>
    <cellStyle name="Standard 3 2" xfId="12" xr:uid="{00000000-0005-0000-0000-000010000000}"/>
    <cellStyle name="Standard 4" xfId="13" xr:uid="{00000000-0005-0000-0000-000011000000}"/>
    <cellStyle name="Währung 2" xfId="14" xr:uid="{00000000-0005-0000-0000-000012000000}"/>
    <cellStyle name="Währung 2 2" xfId="15" xr:uid="{00000000-0005-0000-0000-000013000000}"/>
  </cellStyles>
  <dxfs count="4">
    <dxf>
      <font>
        <color theme="0" tint="-0.34998626667073579"/>
      </font>
      <fill>
        <patternFill>
          <bgColor theme="0" tint="-4.9989318521683403E-2"/>
        </patternFill>
      </fill>
    </dxf>
    <dxf>
      <font>
        <color theme="0" tint="-0.34998626667073579"/>
      </font>
      <fill>
        <patternFill>
          <bgColor theme="0" tint="-4.9989318521683403E-2"/>
        </patternFill>
      </fill>
    </dxf>
    <dxf>
      <font>
        <color theme="0" tint="-0.34998626667073579"/>
      </font>
      <fill>
        <patternFill>
          <bgColor theme="0" tint="-4.9989318521683403E-2"/>
        </patternFill>
      </fill>
    </dxf>
    <dxf>
      <font>
        <color theme="0" tint="-0.34998626667073579"/>
      </font>
      <fill>
        <patternFill>
          <bgColor theme="0" tint="-4.9989318521683403E-2"/>
        </patternFill>
      </fill>
    </dxf>
  </dxfs>
  <tableStyles count="0" defaultTableStyle="TableStyleMedium2" defaultPivotStyle="PivotStyleMedium9"/>
  <colors>
    <mruColors>
      <color rgb="FFE5FFE5"/>
      <color rgb="FF009900"/>
      <color rgb="FFFBFFFD"/>
      <color rgb="FF006600"/>
      <color rgb="FFFFFFEF"/>
      <color rgb="FFA7FFA7"/>
      <color rgb="FFFEEFE2"/>
      <color rgb="FF00D200"/>
      <color rgb="FFDDFFDD"/>
      <color rgb="FFB7FF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r>
              <a:rPr lang="de-DE" sz="1200" b="0" cap="none" baseline="0">
                <a:solidFill>
                  <a:sysClr val="windowText" lastClr="000000"/>
                </a:solidFill>
                <a:latin typeface="Century Gothic" panose="020B0502020202020204" pitchFamily="34" charset="0"/>
              </a:rPr>
              <a:t>Finanzierungsstruktur</a:t>
            </a:r>
          </a:p>
        </c:rich>
      </c:tx>
      <c:overlay val="1"/>
      <c:spPr>
        <a:noFill/>
        <a:ln>
          <a:noFill/>
        </a:ln>
        <a:effectLst/>
      </c:spPr>
      <c:txPr>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endParaRPr lang="de-DE"/>
        </a:p>
      </c:txPr>
    </c:title>
    <c:autoTitleDeleted val="0"/>
    <c:view3D>
      <c:rotX val="50"/>
      <c:rotY val="15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3764458739078261"/>
          <c:y val="0.21896196074082289"/>
          <c:w val="0.73770335838645229"/>
          <c:h val="0.73539388562345198"/>
        </c:manualLayout>
      </c:layout>
      <c:pie3DChart>
        <c:varyColors val="1"/>
        <c:ser>
          <c:idx val="0"/>
          <c:order val="0"/>
          <c:explosion val="31"/>
          <c:dPt>
            <c:idx val="0"/>
            <c:bubble3D val="0"/>
            <c:explosion val="0"/>
            <c:spPr>
              <a:solidFill>
                <a:schemeClr val="accent1">
                  <a:alpha val="90000"/>
                </a:schemeClr>
              </a:solidFill>
              <a:ln w="19050">
                <a:solidFill>
                  <a:schemeClr val="accent1">
                    <a:lumMod val="75000"/>
                  </a:schemeClr>
                </a:solidFill>
              </a:ln>
              <a:effectLst>
                <a:innerShdw blurRad="114300">
                  <a:schemeClr val="accent3">
                    <a:shade val="65000"/>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0-5412-4C63-B6ED-80DF3EE6EE8D}"/>
              </c:ext>
            </c:extLst>
          </c:dPt>
          <c:dPt>
            <c:idx val="1"/>
            <c:bubble3D val="0"/>
            <c:explosion val="16"/>
            <c:spPr>
              <a:solidFill>
                <a:schemeClr val="tx2">
                  <a:alpha val="90000"/>
                </a:schemeClr>
              </a:solidFill>
              <a:ln w="19050">
                <a:solidFill>
                  <a:schemeClr val="tx2">
                    <a:lumMod val="90000"/>
                    <a:lumOff val="1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2-5412-4C63-B6ED-80DF3EE6EE8D}"/>
              </c:ext>
            </c:extLst>
          </c:dPt>
          <c:dPt>
            <c:idx val="2"/>
            <c:bubble3D val="0"/>
            <c:explosion val="13"/>
            <c:spPr>
              <a:solidFill>
                <a:schemeClr val="tx2">
                  <a:lumMod val="10000"/>
                  <a:lumOff val="90000"/>
                  <a:alpha val="90000"/>
                </a:schemeClr>
              </a:solidFill>
              <a:ln w="19050">
                <a:solidFill>
                  <a:schemeClr val="tx2">
                    <a:lumMod val="50000"/>
                    <a:lumOff val="50000"/>
                  </a:schemeClr>
                </a:solidFill>
              </a:ln>
              <a:effectLst>
                <a:innerShdw blurRad="114300">
                  <a:schemeClr val="accent3">
                    <a:tint val="65000"/>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4-5412-4C63-B6ED-80DF3EE6EE8D}"/>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0-5412-4C63-B6ED-80DF3EE6EE8D}"/>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2-5412-4C63-B6ED-80DF3EE6EE8D}"/>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4-5412-4C63-B6ED-80DF3EE6EE8D}"/>
                </c:ext>
              </c:extLst>
            </c:dLbl>
            <c:spPr>
              <a:solidFill>
                <a:sysClr val="window" lastClr="FFFFFF">
                  <a:alpha val="90000"/>
                </a:sys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outEnd"/>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Lst>
          </c:dLbls>
          <c:cat>
            <c:strRef>
              <c:f>Diagramme!$H$10:$H$12</c:f>
              <c:strCache>
                <c:ptCount val="3"/>
                <c:pt idx="0">
                  <c:v>Hauptdarlehen</c:v>
                </c:pt>
                <c:pt idx="1">
                  <c:v>Weitere Darlehen</c:v>
                </c:pt>
                <c:pt idx="2">
                  <c:v>Eigenkapital</c:v>
                </c:pt>
              </c:strCache>
            </c:strRef>
          </c:cat>
          <c:val>
            <c:numRef>
              <c:f>Diagramme!$I$10:$I$12</c:f>
              <c:numCache>
                <c:formatCode>#,##0\ "€"</c:formatCode>
                <c:ptCount val="3"/>
                <c:pt idx="0">
                  <c:v>318000</c:v>
                </c:pt>
                <c:pt idx="1">
                  <c:v>#N/A</c:v>
                </c:pt>
                <c:pt idx="2">
                  <c:v>78528.099999999977</c:v>
                </c:pt>
              </c:numCache>
            </c:numRef>
          </c:val>
          <c:extLst>
            <c:ext xmlns:c16="http://schemas.microsoft.com/office/drawing/2014/chart" uri="{C3380CC4-5D6E-409C-BE32-E72D297353CC}">
              <c16:uniqueId val="{00000005-5412-4C63-B6ED-80DF3EE6EE8D}"/>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200" b="1" i="0" u="none" strike="noStrike" kern="1200" baseline="0">
                <a:solidFill>
                  <a:schemeClr val="tx1"/>
                </a:solidFill>
                <a:latin typeface="+mn-lt"/>
                <a:ea typeface="+mn-ea"/>
                <a:cs typeface="+mn-cs"/>
              </a:defRPr>
            </a:pPr>
            <a:r>
              <a:rPr lang="de-DE" sz="1200" b="0">
                <a:latin typeface="Century Gothic" panose="020B0502020202020204" pitchFamily="34" charset="0"/>
              </a:rPr>
              <a:t>Anfänglicher Cashflow vor Steuern</a:t>
            </a:r>
          </a:p>
        </c:rich>
      </c:tx>
      <c:overlay val="1"/>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mn-lt"/>
              <a:ea typeface="+mn-ea"/>
              <a:cs typeface="+mn-cs"/>
            </a:defRPr>
          </a:pPr>
          <a:endParaRPr lang="de-DE"/>
        </a:p>
      </c:txPr>
    </c:title>
    <c:autoTitleDeleted val="0"/>
    <c:plotArea>
      <c:layout>
        <c:manualLayout>
          <c:layoutTarget val="inner"/>
          <c:xMode val="edge"/>
          <c:yMode val="edge"/>
          <c:x val="0.11956328652834745"/>
          <c:y val="0.2287355928335045"/>
          <c:w val="0.86895849413933002"/>
          <c:h val="0.52424588230818969"/>
        </c:manualLayout>
      </c:layout>
      <c:barChart>
        <c:barDir val="col"/>
        <c:grouping val="stacked"/>
        <c:varyColors val="0"/>
        <c:ser>
          <c:idx val="1"/>
          <c:order val="0"/>
          <c:tx>
            <c:strRef>
              <c:f>Bankgespräch!$H$44</c:f>
              <c:strCache>
                <c:ptCount val="1"/>
                <c:pt idx="0">
                  <c:v>Bewirt.-Kosten (nicht umlagefähig)</c:v>
                </c:pt>
              </c:strCache>
            </c:strRef>
          </c:tx>
          <c:spPr>
            <a:solidFill>
              <a:schemeClr val="tx2"/>
            </a:solidFill>
            <a:ln>
              <a:noFill/>
            </a:ln>
            <a:effectLst/>
          </c:spPr>
          <c:invertIfNegative val="0"/>
          <c:cat>
            <c:strRef>
              <c:f>Diagramme!$M$9:$N$9</c:f>
              <c:strCache>
                <c:ptCount val="2"/>
                <c:pt idx="0">
                  <c:v>Einnahmen</c:v>
                </c:pt>
                <c:pt idx="1">
                  <c:v>Ausgaben</c:v>
                </c:pt>
              </c:strCache>
            </c:strRef>
          </c:cat>
          <c:val>
            <c:numRef>
              <c:f>Bankgespräch!$I$44:$J$44</c:f>
              <c:numCache>
                <c:formatCode>#,##0\ "€"</c:formatCode>
                <c:ptCount val="2"/>
                <c:pt idx="1">
                  <c:v>58.333333333333336</c:v>
                </c:pt>
              </c:numCache>
            </c:numRef>
          </c:val>
          <c:extLst>
            <c:ext xmlns:c16="http://schemas.microsoft.com/office/drawing/2014/chart" uri="{C3380CC4-5D6E-409C-BE32-E72D297353CC}">
              <c16:uniqueId val="{00000002-0FE9-4996-A977-89815EAD4C35}"/>
            </c:ext>
          </c:extLst>
        </c:ser>
        <c:ser>
          <c:idx val="7"/>
          <c:order val="1"/>
          <c:tx>
            <c:strRef>
              <c:f>Bankgespräch!$H$46</c:f>
              <c:strCache>
                <c:ptCount val="1"/>
                <c:pt idx="0">
                  <c:v>Tilgung</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Bankgespräch!$I$46:$J$46</c:f>
              <c:numCache>
                <c:formatCode>#,##0\ "€"</c:formatCode>
                <c:ptCount val="2"/>
                <c:pt idx="1">
                  <c:v>463.75000000000006</c:v>
                </c:pt>
              </c:numCache>
            </c:numRef>
          </c:val>
          <c:extLst>
            <c:ext xmlns:c16="http://schemas.microsoft.com/office/drawing/2014/chart" uri="{C3380CC4-5D6E-409C-BE32-E72D297353CC}">
              <c16:uniqueId val="{00000000-0FE9-4996-A977-89815EAD4C35}"/>
            </c:ext>
          </c:extLst>
        </c:ser>
        <c:ser>
          <c:idx val="6"/>
          <c:order val="2"/>
          <c:tx>
            <c:strRef>
              <c:f>Bankgespräch!$H$45</c:f>
              <c:strCache>
                <c:ptCount val="1"/>
                <c:pt idx="0">
                  <c:v>Zinsen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Bankgespräch!$I$45:$J$45</c:f>
              <c:numCache>
                <c:formatCode>#,##0\ "€"</c:formatCode>
                <c:ptCount val="2"/>
                <c:pt idx="1">
                  <c:v>524.70000000000005</c:v>
                </c:pt>
              </c:numCache>
            </c:numRef>
          </c:val>
          <c:extLst>
            <c:ext xmlns:c16="http://schemas.microsoft.com/office/drawing/2014/chart" uri="{C3380CC4-5D6E-409C-BE32-E72D297353CC}">
              <c16:uniqueId val="{00000001-0FE9-4996-A977-89815EAD4C35}"/>
            </c:ext>
          </c:extLst>
        </c:ser>
        <c:ser>
          <c:idx val="0"/>
          <c:order val="3"/>
          <c:tx>
            <c:strRef>
              <c:f>Bankgespräch!$H$43</c:f>
              <c:strCache>
                <c:ptCount val="1"/>
                <c:pt idx="0">
                  <c:v>Nettokaltmiete</c:v>
                </c:pt>
              </c:strCache>
            </c:strRef>
          </c:tx>
          <c:spPr>
            <a:solidFill>
              <a:schemeClr val="accent1"/>
            </a:solidFill>
            <a:ln>
              <a:noFill/>
            </a:ln>
            <a:effectLst/>
          </c:spPr>
          <c:invertIfNegative val="0"/>
          <c:cat>
            <c:strRef>
              <c:f>Diagramme!$M$9:$N$9</c:f>
              <c:strCache>
                <c:ptCount val="2"/>
                <c:pt idx="0">
                  <c:v>Einnahmen</c:v>
                </c:pt>
                <c:pt idx="1">
                  <c:v>Ausgaben</c:v>
                </c:pt>
              </c:strCache>
            </c:strRef>
          </c:cat>
          <c:val>
            <c:numRef>
              <c:f>Bankgespräch!$I$43:$J$43</c:f>
              <c:numCache>
                <c:formatCode>#,##0\ "€"</c:formatCode>
                <c:ptCount val="2"/>
                <c:pt idx="0">
                  <c:v>1333</c:v>
                </c:pt>
              </c:numCache>
            </c:numRef>
          </c:val>
          <c:extLst>
            <c:ext xmlns:c16="http://schemas.microsoft.com/office/drawing/2014/chart" uri="{C3380CC4-5D6E-409C-BE32-E72D297353CC}">
              <c16:uniqueId val="{00000003-0FE9-4996-A977-89815EAD4C35}"/>
            </c:ext>
          </c:extLst>
        </c:ser>
        <c:dLbls>
          <c:showLegendKey val="0"/>
          <c:showVal val="0"/>
          <c:showCatName val="0"/>
          <c:showSerName val="0"/>
          <c:showPercent val="0"/>
          <c:showBubbleSize val="0"/>
        </c:dLbls>
        <c:gapWidth val="150"/>
        <c:overlap val="100"/>
        <c:axId val="189526016"/>
        <c:axId val="189527552"/>
      </c:barChart>
      <c:catAx>
        <c:axId val="189526016"/>
        <c:scaling>
          <c:orientation val="minMax"/>
        </c:scaling>
        <c:delete val="0"/>
        <c:axPos val="b"/>
        <c:numFmt formatCode="General"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89527552"/>
        <c:crosses val="autoZero"/>
        <c:auto val="1"/>
        <c:lblAlgn val="ctr"/>
        <c:lblOffset val="100"/>
        <c:noMultiLvlLbl val="0"/>
      </c:catAx>
      <c:valAx>
        <c:axId val="189527552"/>
        <c:scaling>
          <c:orientation val="minMax"/>
        </c:scaling>
        <c:delete val="0"/>
        <c:axPos val="l"/>
        <c:majorGridlines>
          <c:spPr>
            <a:ln w="6350" cap="flat" cmpd="sng" algn="ctr">
              <a:solidFill>
                <a:schemeClr val="bg1">
                  <a:lumMod val="50000"/>
                </a:schemeClr>
              </a:solidFill>
              <a:prstDash val="solid"/>
              <a:round/>
            </a:ln>
            <a:effectLst/>
          </c:spPr>
        </c:majorGridlines>
        <c:numFmt formatCode="#,##0\ &quot;€&quot;"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89526016"/>
        <c:crosses val="autoZero"/>
        <c:crossBetween val="between"/>
      </c:valAx>
      <c:spPr>
        <a:solidFill>
          <a:schemeClr val="bg1"/>
        </a:solidFill>
        <a:ln>
          <a:solidFill>
            <a:schemeClr val="bg1">
              <a:lumMod val="50000"/>
            </a:schemeClr>
          </a:solidFill>
        </a:ln>
        <a:effectLst/>
      </c:spPr>
    </c:plotArea>
    <c:legend>
      <c:legendPos val="r"/>
      <c:layout>
        <c:manualLayout>
          <c:xMode val="edge"/>
          <c:yMode val="edge"/>
          <c:x val="5.6067978759932521E-3"/>
          <c:y val="0.87407775115067143"/>
          <c:w val="0.9917212639962586"/>
          <c:h val="0.1254353531895469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6350" cap="flat" cmpd="sng" algn="ctr">
      <a:no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Entwicklung der Darlehens-Restschuld</a:t>
            </a:r>
          </a:p>
        </c:rich>
      </c:tx>
      <c:layout>
        <c:manualLayout>
          <c:xMode val="edge"/>
          <c:yMode val="edge"/>
          <c:x val="0.35361452996171122"/>
          <c:y val="3.2128514056224897E-2"/>
        </c:manualLayout>
      </c:layout>
      <c:overlay val="0"/>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4.3842683727034121E-2"/>
          <c:y val="0.19704567541302234"/>
          <c:w val="0.94510898784113617"/>
          <c:h val="0.65267096714951445"/>
        </c:manualLayout>
      </c:layout>
      <c:barChart>
        <c:barDir val="col"/>
        <c:grouping val="stacked"/>
        <c:varyColors val="0"/>
        <c:ser>
          <c:idx val="1"/>
          <c:order val="0"/>
          <c:tx>
            <c:v>Restschuld Haupt-Darlehen (€) - Jahresanfang</c:v>
          </c:tx>
          <c:spPr>
            <a:solidFill>
              <a:schemeClr val="tx2"/>
            </a:solidFill>
            <a:ln w="6350" cap="flat" cmpd="sng" algn="ctr">
              <a:solidFill>
                <a:schemeClr val="tx2"/>
              </a:solidFill>
              <a:prstDash val="solid"/>
              <a:round/>
            </a:ln>
            <a:effectLst/>
          </c:spPr>
          <c:invertIfNegative val="0"/>
          <c:cat>
            <c:numRef>
              <c:f>'Wert, AfA, Darlehen'!$D$33:$BA$33</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'Wert, AfA, Darlehen'!$D$37:$BA$37</c:f>
              <c:numCache>
                <c:formatCode>#,##0</c:formatCode>
                <c:ptCount val="50"/>
                <c:pt idx="0">
                  <c:v>318000</c:v>
                </c:pt>
                <c:pt idx="1">
                  <c:v>312435</c:v>
                </c:pt>
                <c:pt idx="2">
                  <c:v>306759.81300000002</c:v>
                </c:pt>
                <c:pt idx="3">
                  <c:v>300972.25729740004</c:v>
                </c:pt>
                <c:pt idx="4">
                  <c:v>295070.10799188854</c:v>
                </c:pt>
                <c:pt idx="5">
                  <c:v>289051.0961301279</c:v>
                </c:pt>
                <c:pt idx="6">
                  <c:v>282912.90783350443</c:v>
                </c:pt>
                <c:pt idx="7">
                  <c:v>276653.18340860785</c:v>
                </c:pt>
                <c:pt idx="8">
                  <c:v>270269.51644009829</c:v>
                </c:pt>
                <c:pt idx="9">
                  <c:v>263759.45286561223</c:v>
                </c:pt>
                <c:pt idx="10">
                  <c:v>257120.49003235134</c:v>
                </c:pt>
                <c:pt idx="11">
                  <c:v>250350.0757349919</c:v>
                </c:pt>
                <c:pt idx="12">
                  <c:v>243445.60723454473</c:v>
                </c:pt>
                <c:pt idx="13">
                  <c:v>236404.43025778871</c:v>
                </c:pt>
                <c:pt idx="14">
                  <c:v>229223.83797689292</c:v>
                </c:pt>
                <c:pt idx="15">
                  <c:v>221901.06996883539</c:v>
                </c:pt>
                <c:pt idx="16">
                  <c:v>214433.31115421833</c:v>
                </c:pt>
                <c:pt idx="17">
                  <c:v>206817.69071507186</c:v>
                </c:pt>
                <c:pt idx="18">
                  <c:v>199051.28099123028</c:v>
                </c:pt>
                <c:pt idx="19">
                  <c:v>191131.09635485662</c:v>
                </c:pt>
                <c:pt idx="20">
                  <c:v>183054.09206268279</c:v>
                </c:pt>
                <c:pt idx="21">
                  <c:v>174817.16308552391</c:v>
                </c:pt>
                <c:pt idx="22">
                  <c:v>166417.14291461729</c:v>
                </c:pt>
                <c:pt idx="23">
                  <c:v>157850.80234432672</c:v>
                </c:pt>
                <c:pt idx="24">
                  <c:v>149114.84823074439</c:v>
                </c:pt>
                <c:pt idx="25">
                  <c:v>140205.92222571312</c:v>
                </c:pt>
                <c:pt idx="26">
                  <c:v>131120.59948578224</c:v>
                </c:pt>
                <c:pt idx="27">
                  <c:v>121855.38735560072</c:v>
                </c:pt>
                <c:pt idx="28">
                  <c:v>112406.72402524161</c:v>
                </c:pt>
                <c:pt idx="29">
                  <c:v>102770.97716094139</c:v>
                </c:pt>
                <c:pt idx="30">
                  <c:v>92944.442508728025</c:v>
                </c:pt>
                <c:pt idx="31">
                  <c:v>82923.342470400836</c:v>
                </c:pt>
                <c:pt idx="32">
                  <c:v>72703.824651314775</c:v>
                </c:pt>
                <c:pt idx="33">
                  <c:v>62281.960379410804</c:v>
                </c:pt>
                <c:pt idx="34">
                  <c:v>51653.74319492314</c:v>
                </c:pt>
                <c:pt idx="35">
                  <c:v>40815.087310182615</c:v>
                </c:pt>
                <c:pt idx="36">
                  <c:v>29761.826038924228</c:v>
                </c:pt>
                <c:pt idx="37">
                  <c:v>18489.710194494925</c:v>
                </c:pt>
                <c:pt idx="38">
                  <c:v>6994.4064563459233</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0-25EB-4359-82D9-C871A6ADAD35}"/>
            </c:ext>
          </c:extLst>
        </c:ser>
        <c:ser>
          <c:idx val="2"/>
          <c:order val="1"/>
          <c:tx>
            <c:v>Restschuld weitere Darlehen (€) - Jahresanfang</c:v>
          </c:tx>
          <c:spPr>
            <a:solidFill>
              <a:schemeClr val="tx2">
                <a:lumMod val="10000"/>
                <a:lumOff val="90000"/>
              </a:schemeClr>
            </a:solidFill>
            <a:ln w="6350" cap="flat" cmpd="sng" algn="ctr">
              <a:solidFill>
                <a:schemeClr val="tx2">
                  <a:lumMod val="50000"/>
                  <a:lumOff val="50000"/>
                </a:schemeClr>
              </a:solidFill>
              <a:prstDash val="solid"/>
              <a:round/>
            </a:ln>
            <a:effectLst/>
          </c:spPr>
          <c:invertIfNegative val="0"/>
          <c:cat>
            <c:numRef>
              <c:f>'Wert, AfA, Darlehen'!$D$33:$BA$33</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'Wert, AfA, Darlehen'!$D$104:$BA$104</c:f>
              <c:numCache>
                <c:formatCode>#,##0</c:formatCode>
                <c:ptCount val="5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extLst>
            <c:ext xmlns:c16="http://schemas.microsoft.com/office/drawing/2014/chart" uri="{C3380CC4-5D6E-409C-BE32-E72D297353CC}">
              <c16:uniqueId val="{00000001-25EB-4359-82D9-C871A6ADAD35}"/>
            </c:ext>
          </c:extLst>
        </c:ser>
        <c:dLbls>
          <c:showLegendKey val="0"/>
          <c:showVal val="0"/>
          <c:showCatName val="0"/>
          <c:showSerName val="0"/>
          <c:showPercent val="0"/>
          <c:showBubbleSize val="0"/>
        </c:dLbls>
        <c:gapWidth val="75"/>
        <c:overlap val="100"/>
        <c:axId val="190140416"/>
        <c:axId val="190141952"/>
      </c:barChart>
      <c:catAx>
        <c:axId val="190140416"/>
        <c:scaling>
          <c:orientation val="minMax"/>
        </c:scaling>
        <c:delete val="0"/>
        <c:axPos val="b"/>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141952"/>
        <c:crosses val="autoZero"/>
        <c:auto val="1"/>
        <c:lblAlgn val="ctr"/>
        <c:lblOffset val="100"/>
        <c:noMultiLvlLbl val="0"/>
      </c:catAx>
      <c:valAx>
        <c:axId val="190141952"/>
        <c:scaling>
          <c:orientation val="minMax"/>
        </c:scaling>
        <c:delete val="0"/>
        <c:axPos val="l"/>
        <c:majorGridlines>
          <c:spPr>
            <a:ln w="6350" cap="flat" cmpd="sng" algn="ctr">
              <a:solidFill>
                <a:schemeClr val="bg1">
                  <a:lumMod val="50000"/>
                </a:schemeClr>
              </a:solidFill>
              <a:prstDash val="solid"/>
              <a:round/>
            </a:ln>
            <a:effectLst/>
          </c:spPr>
        </c:majorGridlines>
        <c:numFmt formatCode="#,##0" sourceLinked="1"/>
        <c:majorTickMark val="none"/>
        <c:minorTickMark val="none"/>
        <c:tickLblPos val="nextTo"/>
        <c:spPr>
          <a:noFill/>
          <a:ln w="6350" cap="flat" cmpd="sng" algn="ctr">
            <a:solidFill>
              <a:schemeClr val="bg1">
                <a:lumMod val="5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140416"/>
        <c:crosses val="autoZero"/>
        <c:crossBetween val="between"/>
      </c:valAx>
      <c:spPr>
        <a:solidFill>
          <a:schemeClr val="bg1"/>
        </a:solidFill>
        <a:ln>
          <a:solidFill>
            <a:schemeClr val="bg1">
              <a:lumMod val="50000"/>
            </a:schemeClr>
          </a:solidFill>
        </a:ln>
        <a:effectLst/>
      </c:spPr>
    </c:plotArea>
    <c:legend>
      <c:legendPos val="b"/>
      <c:layout>
        <c:manualLayout>
          <c:xMode val="edge"/>
          <c:yMode val="edge"/>
          <c:x val="0.77429772672268715"/>
          <c:y val="5.1720670466063864E-2"/>
          <c:w val="0.21361467414857632"/>
          <c:h val="0.1394091044741856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3"/>
    </mc:Choice>
    <mc:Fallback>
      <c:style val="13"/>
    </mc:Fallback>
  </mc:AlternateContent>
  <c:chart>
    <c:title>
      <c:tx>
        <c:rich>
          <a:bodyPr/>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Kumulierter Zinsaufwand</a:t>
            </a:r>
          </a:p>
        </c:rich>
      </c:tx>
      <c:overlay val="0"/>
    </c:title>
    <c:autoTitleDeleted val="0"/>
    <c:plotArea>
      <c:layout>
        <c:manualLayout>
          <c:layoutTarget val="inner"/>
          <c:xMode val="edge"/>
          <c:yMode val="edge"/>
          <c:x val="4.5398716736071015E-2"/>
          <c:y val="0.20869240303295422"/>
          <c:w val="0.9431608256456242"/>
          <c:h val="0.61584536307961513"/>
        </c:manualLayout>
      </c:layout>
      <c:barChart>
        <c:barDir val="col"/>
        <c:grouping val="clustered"/>
        <c:varyColors val="0"/>
        <c:ser>
          <c:idx val="1"/>
          <c:order val="0"/>
          <c:tx>
            <c:v>Kumulierter Zinsaufwand (€)</c:v>
          </c:tx>
          <c:spPr>
            <a:solidFill>
              <a:schemeClr val="tx2"/>
            </a:solidFill>
          </c:spPr>
          <c:invertIfNegative val="0"/>
          <c:cat>
            <c:numRef>
              <c:f>'Wert, AfA, Darlehen'!$D$101:$BA$101</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'Wert, AfA, Darlehen'!$D$107:$BA$107</c:f>
              <c:numCache>
                <c:formatCode>#,##0</c:formatCode>
                <c:ptCount val="50"/>
                <c:pt idx="0">
                  <c:v>6296.4000000000005</c:v>
                </c:pt>
                <c:pt idx="1">
                  <c:v>12482.613000000001</c:v>
                </c:pt>
                <c:pt idx="2">
                  <c:v>18556.457297400004</c:v>
                </c:pt>
                <c:pt idx="3">
                  <c:v>24515.707991888525</c:v>
                </c:pt>
                <c:pt idx="4">
                  <c:v>30358.096130127917</c:v>
                </c:pt>
                <c:pt idx="5">
                  <c:v>36081.307833504448</c:v>
                </c:pt>
                <c:pt idx="6">
                  <c:v>41682.983408607834</c:v>
                </c:pt>
                <c:pt idx="7">
                  <c:v>47160.716440098273</c:v>
                </c:pt>
                <c:pt idx="8">
                  <c:v>52512.052865612219</c:v>
                </c:pt>
                <c:pt idx="9">
                  <c:v>57734.490032351343</c:v>
                </c:pt>
                <c:pt idx="10">
                  <c:v>62825.475734991902</c:v>
                </c:pt>
                <c:pt idx="11">
                  <c:v>67782.407234544749</c:v>
                </c:pt>
                <c:pt idx="12">
                  <c:v>72602.63025778874</c:v>
                </c:pt>
                <c:pt idx="13">
                  <c:v>77283.43797689295</c:v>
                </c:pt>
                <c:pt idx="14">
                  <c:v>81822.069968835436</c:v>
                </c:pt>
                <c:pt idx="15">
                  <c:v>86215.711154218385</c:v>
                </c:pt>
                <c:pt idx="16">
                  <c:v>90461.490715071908</c:v>
                </c:pt>
                <c:pt idx="17">
                  <c:v>94556.480991230332</c:v>
                </c:pt>
                <c:pt idx="18">
                  <c:v>98497.696354856686</c:v>
                </c:pt>
                <c:pt idx="19">
                  <c:v>102282.09206268284</c:v>
                </c:pt>
                <c:pt idx="20">
                  <c:v>105906.56308552396</c:v>
                </c:pt>
                <c:pt idx="21">
                  <c:v>109367.94291461734</c:v>
                </c:pt>
                <c:pt idx="22">
                  <c:v>112663.00234432676</c:v>
                </c:pt>
                <c:pt idx="23">
                  <c:v>115788.44823074443</c:v>
                </c:pt>
                <c:pt idx="24">
                  <c:v>118740.92222571316</c:v>
                </c:pt>
                <c:pt idx="25">
                  <c:v>121516.99948578229</c:v>
                </c:pt>
                <c:pt idx="26">
                  <c:v>124113.18735560078</c:v>
                </c:pt>
                <c:pt idx="27">
                  <c:v>126525.92402524168</c:v>
                </c:pt>
                <c:pt idx="28">
                  <c:v>128751.57716094147</c:v>
                </c:pt>
                <c:pt idx="29">
                  <c:v>130786.44250872811</c:v>
                </c:pt>
                <c:pt idx="30">
                  <c:v>132626.74247040093</c:v>
                </c:pt>
                <c:pt idx="31">
                  <c:v>134268.62465131487</c:v>
                </c:pt>
                <c:pt idx="32">
                  <c:v>135708.1603794109</c:v>
                </c:pt>
                <c:pt idx="33">
                  <c:v>136941.34319492322</c:v>
                </c:pt>
                <c:pt idx="34">
                  <c:v>137964.08731018269</c:v>
                </c:pt>
                <c:pt idx="35">
                  <c:v>138772.2260389243</c:v>
                </c:pt>
                <c:pt idx="36">
                  <c:v>139361.510194495</c:v>
                </c:pt>
                <c:pt idx="37">
                  <c:v>139727.60645634599</c:v>
                </c:pt>
                <c:pt idx="38">
                  <c:v>139866.09570418164</c:v>
                </c:pt>
                <c:pt idx="39">
                  <c:v>139866.09570418164</c:v>
                </c:pt>
                <c:pt idx="40">
                  <c:v>139866.09570418164</c:v>
                </c:pt>
                <c:pt idx="41">
                  <c:v>139866.09570418164</c:v>
                </c:pt>
                <c:pt idx="42">
                  <c:v>139866.09570418164</c:v>
                </c:pt>
                <c:pt idx="43">
                  <c:v>139866.09570418164</c:v>
                </c:pt>
                <c:pt idx="44">
                  <c:v>139866.09570418164</c:v>
                </c:pt>
                <c:pt idx="45">
                  <c:v>139866.09570418164</c:v>
                </c:pt>
                <c:pt idx="46">
                  <c:v>139866.09570418164</c:v>
                </c:pt>
                <c:pt idx="47">
                  <c:v>139866.09570418164</c:v>
                </c:pt>
                <c:pt idx="48">
                  <c:v>139866.09570418164</c:v>
                </c:pt>
                <c:pt idx="49">
                  <c:v>139866.09570418164</c:v>
                </c:pt>
              </c:numCache>
            </c:numRef>
          </c:val>
          <c:extLst>
            <c:ext xmlns:c16="http://schemas.microsoft.com/office/drawing/2014/chart" uri="{C3380CC4-5D6E-409C-BE32-E72D297353CC}">
              <c16:uniqueId val="{00000000-E937-46ED-B61E-165221CD83E2}"/>
            </c:ext>
          </c:extLst>
        </c:ser>
        <c:dLbls>
          <c:showLegendKey val="0"/>
          <c:showVal val="0"/>
          <c:showCatName val="0"/>
          <c:showSerName val="0"/>
          <c:showPercent val="0"/>
          <c:showBubbleSize val="0"/>
        </c:dLbls>
        <c:gapWidth val="75"/>
        <c:overlap val="-25"/>
        <c:axId val="190166912"/>
        <c:axId val="190168448"/>
      </c:barChart>
      <c:catAx>
        <c:axId val="190166912"/>
        <c:scaling>
          <c:orientation val="minMax"/>
        </c:scaling>
        <c:delete val="0"/>
        <c:axPos val="b"/>
        <c:numFmt formatCode="General" sourceLinked="1"/>
        <c:majorTickMark val="none"/>
        <c:minorTickMark val="none"/>
        <c:tickLblPos val="nextTo"/>
        <c:crossAx val="190168448"/>
        <c:crosses val="autoZero"/>
        <c:auto val="1"/>
        <c:lblAlgn val="ctr"/>
        <c:lblOffset val="100"/>
        <c:noMultiLvlLbl val="0"/>
      </c:catAx>
      <c:valAx>
        <c:axId val="190168448"/>
        <c:scaling>
          <c:orientation val="minMax"/>
        </c:scaling>
        <c:delete val="0"/>
        <c:axPos val="l"/>
        <c:majorGridlines>
          <c:spPr>
            <a:ln>
              <a:solidFill>
                <a:schemeClr val="bg1">
                  <a:lumMod val="50000"/>
                </a:schemeClr>
              </a:solidFill>
            </a:ln>
          </c:spPr>
        </c:majorGridlines>
        <c:numFmt formatCode="#,##0" sourceLinked="1"/>
        <c:majorTickMark val="none"/>
        <c:minorTickMark val="none"/>
        <c:tickLblPos val="nextTo"/>
        <c:spPr>
          <a:ln>
            <a:solidFill>
              <a:schemeClr val="bg1">
                <a:lumMod val="50000"/>
              </a:schemeClr>
            </a:solidFill>
          </a:ln>
        </c:spPr>
        <c:crossAx val="190166912"/>
        <c:crosses val="autoZero"/>
        <c:crossBetween val="between"/>
      </c:valAx>
      <c:spPr>
        <a:ln>
          <a:solidFill>
            <a:schemeClr val="bg1">
              <a:lumMod val="50000"/>
            </a:schemeClr>
          </a:solidFill>
        </a:ln>
      </c:spPr>
    </c:plotArea>
    <c:legend>
      <c:legendPos val="b"/>
      <c:layout>
        <c:manualLayout>
          <c:xMode val="edge"/>
          <c:yMode val="edge"/>
          <c:x val="0.82332010760745389"/>
          <c:y val="6.9060586176727903E-2"/>
          <c:w val="0.15835198447307972"/>
          <c:h val="8.3717191601049873E-2"/>
        </c:manualLayout>
      </c:layout>
      <c:overlay val="0"/>
    </c:legend>
    <c:plotVisOnly val="1"/>
    <c:dispBlanksAs val="gap"/>
    <c:showDLblsOverMax val="0"/>
  </c:chart>
  <c:spPr>
    <a:ln w="19050">
      <a:solidFill>
        <a:schemeClr val="tx2"/>
      </a:solidFill>
    </a:ln>
  </c:sp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Entwicklung von Wert und Netto-Vermögen</a:t>
            </a:r>
          </a:p>
        </c:rich>
      </c:tx>
      <c:layout>
        <c:manualLayout>
          <c:xMode val="edge"/>
          <c:yMode val="edge"/>
          <c:x val="0.35361452996171122"/>
          <c:y val="3.2128514056224897E-2"/>
        </c:manualLayout>
      </c:layout>
      <c:overlay val="0"/>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4.5542568897637796E-2"/>
          <c:y val="0.1884480543318649"/>
          <c:w val="0.94510898784113617"/>
          <c:h val="0.67598231767009298"/>
        </c:manualLayout>
      </c:layout>
      <c:barChart>
        <c:barDir val="col"/>
        <c:grouping val="clustered"/>
        <c:varyColors val="0"/>
        <c:ser>
          <c:idx val="0"/>
          <c:order val="0"/>
          <c:tx>
            <c:v>Netto-Vermögen (€) - Jahresanfang</c:v>
          </c:tx>
          <c:spPr>
            <a:solidFill>
              <a:schemeClr val="tx2">
                <a:lumMod val="10000"/>
                <a:lumOff val="90000"/>
              </a:schemeClr>
            </a:solidFill>
            <a:ln w="6350" cap="flat" cmpd="sng" algn="ctr">
              <a:solidFill>
                <a:schemeClr val="tx2">
                  <a:lumMod val="50000"/>
                  <a:lumOff val="50000"/>
                </a:schemeClr>
              </a:solidFill>
              <a:prstDash val="solid"/>
              <a:round/>
            </a:ln>
            <a:effectLst/>
          </c:spPr>
          <c:invertIfNegative val="0"/>
          <c:cat>
            <c:numRef>
              <c:f>'Wert, AfA, Darlehen'!$D$7:$BA$7</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'Wert, AfA, Darlehen'!$D$9:$BA$9</c:f>
              <c:numCache>
                <c:formatCode>#,##0</c:formatCode>
                <c:ptCount val="50"/>
                <c:pt idx="0">
                  <c:v>39400</c:v>
                </c:pt>
                <c:pt idx="1">
                  <c:v>52113</c:v>
                </c:pt>
                <c:pt idx="2">
                  <c:v>65079.146999999997</c:v>
                </c:pt>
                <c:pt idx="3">
                  <c:v>78303.481902599975</c:v>
                </c:pt>
                <c:pt idx="4">
                  <c:v>91791.145992111473</c:v>
                </c:pt>
                <c:pt idx="5">
                  <c:v>105547.38293355209</c:v>
                </c:pt>
                <c:pt idx="6">
                  <c:v>119577.54081144917</c:v>
                </c:pt>
                <c:pt idx="7">
                  <c:v>133887.07420924481</c:v>
                </c:pt>
                <c:pt idx="8">
                  <c:v>148481.54633011139</c:v>
                </c:pt>
                <c:pt idx="9">
                  <c:v>163366.63116000162</c:v>
                </c:pt>
                <c:pt idx="10">
                  <c:v>178548.1156737748</c:v>
                </c:pt>
                <c:pt idx="11">
                  <c:v>194031.90208525673</c:v>
                </c:pt>
                <c:pt idx="12">
                  <c:v>209824.01014210886</c:v>
                </c:pt>
                <c:pt idx="13">
                  <c:v>225930.57946639796</c:v>
                </c:pt>
                <c:pt idx="14">
                  <c:v>242357.8719417775</c:v>
                </c:pt>
                <c:pt idx="15">
                  <c:v>259112.27414820844</c:v>
                </c:pt>
                <c:pt idx="16">
                  <c:v>276200.29984516639</c:v>
                </c:pt>
                <c:pt idx="17">
                  <c:v>293628.59250430053</c:v>
                </c:pt>
                <c:pt idx="18">
                  <c:v>311403.92789252958</c:v>
                </c:pt>
                <c:pt idx="19">
                  <c:v>329533.21670657845</c:v>
                </c:pt>
                <c:pt idx="20">
                  <c:v>348023.50725998095</c:v>
                </c:pt>
                <c:pt idx="21">
                  <c:v>366881.9882235931</c:v>
                </c:pt>
                <c:pt idx="22">
                  <c:v>386115.99142068205</c:v>
                </c:pt>
                <c:pt idx="23">
                  <c:v>405732.99467767857</c:v>
                </c:pt>
                <c:pt idx="24">
                  <c:v>425740.6247317011</c:v>
                </c:pt>
                <c:pt idx="25">
                  <c:v>446146.66019598127</c:v>
                </c:pt>
                <c:pt idx="26">
                  <c:v>466959.03458434611</c:v>
                </c:pt>
                <c:pt idx="27">
                  <c:v>488185.83939593018</c:v>
                </c:pt>
                <c:pt idx="28">
                  <c:v>509835.32726131991</c:v>
                </c:pt>
                <c:pt idx="29">
                  <c:v>531915.91515135136</c:v>
                </c:pt>
                <c:pt idx="30">
                  <c:v>554436.18764981057</c:v>
                </c:pt>
                <c:pt idx="31">
                  <c:v>577404.90029130853</c:v>
                </c:pt>
                <c:pt idx="32">
                  <c:v>600830.98296562885</c:v>
                </c:pt>
                <c:pt idx="33">
                  <c:v>624723.54338987172</c:v>
                </c:pt>
                <c:pt idx="34">
                  <c:v>649091.87064974499</c:v>
                </c:pt>
                <c:pt idx="35">
                  <c:v>673945.4388113789</c:v>
                </c:pt>
                <c:pt idx="36">
                  <c:v>699293.91060506843</c:v>
                </c:pt>
                <c:pt idx="37">
                  <c:v>725147.14118237759</c:v>
                </c:pt>
                <c:pt idx="38">
                  <c:v>751515.18194806401</c:v>
                </c:pt>
                <c:pt idx="39">
                  <c:v>773679.78017249808</c:v>
                </c:pt>
                <c:pt idx="40">
                  <c:v>789153.37577594805</c:v>
                </c:pt>
                <c:pt idx="41">
                  <c:v>804936.44329146703</c:v>
                </c:pt>
                <c:pt idx="42">
                  <c:v>821035.17215729633</c:v>
                </c:pt>
                <c:pt idx="43">
                  <c:v>837455.87560044229</c:v>
                </c:pt>
                <c:pt idx="44">
                  <c:v>854204.99311245116</c:v>
                </c:pt>
                <c:pt idx="45">
                  <c:v>871289.09297470015</c:v>
                </c:pt>
                <c:pt idx="46">
                  <c:v>888714.8748341942</c:v>
                </c:pt>
                <c:pt idx="47">
                  <c:v>906489.17233087809</c:v>
                </c:pt>
                <c:pt idx="48">
                  <c:v>924618.95577749563</c:v>
                </c:pt>
                <c:pt idx="49">
                  <c:v>943111.3348930456</c:v>
                </c:pt>
              </c:numCache>
            </c:numRef>
          </c:val>
          <c:extLst>
            <c:ext xmlns:c16="http://schemas.microsoft.com/office/drawing/2014/chart" uri="{C3380CC4-5D6E-409C-BE32-E72D297353CC}">
              <c16:uniqueId val="{00000000-8031-4F43-9EAB-A3CEBE174947}"/>
            </c:ext>
          </c:extLst>
        </c:ser>
        <c:ser>
          <c:idx val="1"/>
          <c:order val="1"/>
          <c:tx>
            <c:v>Wert der Immobilie (€) - Jahresanfang</c:v>
          </c:tx>
          <c:spPr>
            <a:solidFill>
              <a:schemeClr val="tx2"/>
            </a:solidFill>
            <a:ln w="6350" cap="flat" cmpd="sng" algn="ctr">
              <a:solidFill>
                <a:schemeClr val="tx2"/>
              </a:solidFill>
              <a:prstDash val="solid"/>
              <a:round/>
            </a:ln>
            <a:effectLst/>
          </c:spPr>
          <c:invertIfNegative val="0"/>
          <c:cat>
            <c:numRef>
              <c:f>'Wert, AfA, Darlehen'!$D$7:$BA$7</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'Wert, AfA, Darlehen'!$D$8:$BA$8</c:f>
              <c:numCache>
                <c:formatCode>#,##0</c:formatCode>
                <c:ptCount val="50"/>
                <c:pt idx="0">
                  <c:v>357400</c:v>
                </c:pt>
                <c:pt idx="1">
                  <c:v>364548</c:v>
                </c:pt>
                <c:pt idx="2">
                  <c:v>371838.96</c:v>
                </c:pt>
                <c:pt idx="3">
                  <c:v>379275.73920000001</c:v>
                </c:pt>
                <c:pt idx="4">
                  <c:v>386861.25398400001</c:v>
                </c:pt>
                <c:pt idx="5">
                  <c:v>394598.47906367999</c:v>
                </c:pt>
                <c:pt idx="6">
                  <c:v>402490.44864495361</c:v>
                </c:pt>
                <c:pt idx="7">
                  <c:v>410540.25761785265</c:v>
                </c:pt>
                <c:pt idx="8">
                  <c:v>418751.06277020968</c:v>
                </c:pt>
                <c:pt idx="9">
                  <c:v>427126.08402561385</c:v>
                </c:pt>
                <c:pt idx="10">
                  <c:v>435668.60570612614</c:v>
                </c:pt>
                <c:pt idx="11">
                  <c:v>444381.97782024863</c:v>
                </c:pt>
                <c:pt idx="12">
                  <c:v>453269.61737665359</c:v>
                </c:pt>
                <c:pt idx="13">
                  <c:v>462335.00972418668</c:v>
                </c:pt>
                <c:pt idx="14">
                  <c:v>471581.70991867041</c:v>
                </c:pt>
                <c:pt idx="15">
                  <c:v>481013.34411704383</c:v>
                </c:pt>
                <c:pt idx="16">
                  <c:v>490633.61099938472</c:v>
                </c:pt>
                <c:pt idx="17">
                  <c:v>500446.28321937239</c:v>
                </c:pt>
                <c:pt idx="18">
                  <c:v>510455.20888375986</c:v>
                </c:pt>
                <c:pt idx="19">
                  <c:v>520664.31306143507</c:v>
                </c:pt>
                <c:pt idx="20">
                  <c:v>531077.59932266374</c:v>
                </c:pt>
                <c:pt idx="21">
                  <c:v>541699.15130911698</c:v>
                </c:pt>
                <c:pt idx="22">
                  <c:v>552533.13433529937</c:v>
                </c:pt>
                <c:pt idx="23">
                  <c:v>563583.79702200531</c:v>
                </c:pt>
                <c:pt idx="24">
                  <c:v>574855.47296244546</c:v>
                </c:pt>
                <c:pt idx="25">
                  <c:v>586352.58242169442</c:v>
                </c:pt>
                <c:pt idx="26">
                  <c:v>598079.63407012832</c:v>
                </c:pt>
                <c:pt idx="27">
                  <c:v>610041.22675153089</c:v>
                </c:pt>
                <c:pt idx="28">
                  <c:v>622242.05128656153</c:v>
                </c:pt>
                <c:pt idx="29">
                  <c:v>634686.89231229271</c:v>
                </c:pt>
                <c:pt idx="30">
                  <c:v>647380.63015853858</c:v>
                </c:pt>
                <c:pt idx="31">
                  <c:v>660328.24276170938</c:v>
                </c:pt>
                <c:pt idx="32">
                  <c:v>673534.80761694361</c:v>
                </c:pt>
                <c:pt idx="33">
                  <c:v>687005.50376928248</c:v>
                </c:pt>
                <c:pt idx="34">
                  <c:v>700745.61384466814</c:v>
                </c:pt>
                <c:pt idx="35">
                  <c:v>714760.52612156153</c:v>
                </c:pt>
                <c:pt idx="36">
                  <c:v>729055.73664399271</c:v>
                </c:pt>
                <c:pt idx="37">
                  <c:v>743636.85137687251</c:v>
                </c:pt>
                <c:pt idx="38">
                  <c:v>758509.58840440994</c:v>
                </c:pt>
                <c:pt idx="39">
                  <c:v>773679.78017249808</c:v>
                </c:pt>
                <c:pt idx="40">
                  <c:v>789153.37577594805</c:v>
                </c:pt>
                <c:pt idx="41">
                  <c:v>804936.44329146703</c:v>
                </c:pt>
                <c:pt idx="42">
                  <c:v>821035.17215729633</c:v>
                </c:pt>
                <c:pt idx="43">
                  <c:v>837455.87560044229</c:v>
                </c:pt>
                <c:pt idx="44">
                  <c:v>854204.99311245116</c:v>
                </c:pt>
                <c:pt idx="45">
                  <c:v>871289.09297470015</c:v>
                </c:pt>
                <c:pt idx="46">
                  <c:v>888714.8748341942</c:v>
                </c:pt>
                <c:pt idx="47">
                  <c:v>906489.17233087809</c:v>
                </c:pt>
                <c:pt idx="48">
                  <c:v>924618.95577749563</c:v>
                </c:pt>
                <c:pt idx="49">
                  <c:v>943111.3348930456</c:v>
                </c:pt>
              </c:numCache>
            </c:numRef>
          </c:val>
          <c:extLst>
            <c:ext xmlns:c16="http://schemas.microsoft.com/office/drawing/2014/chart" uri="{C3380CC4-5D6E-409C-BE32-E72D297353CC}">
              <c16:uniqueId val="{00000001-8031-4F43-9EAB-A3CEBE174947}"/>
            </c:ext>
          </c:extLst>
        </c:ser>
        <c:dLbls>
          <c:showLegendKey val="0"/>
          <c:showVal val="0"/>
          <c:showCatName val="0"/>
          <c:showSerName val="0"/>
          <c:showPercent val="0"/>
          <c:showBubbleSize val="0"/>
        </c:dLbls>
        <c:gapWidth val="75"/>
        <c:axId val="190813312"/>
        <c:axId val="190814848"/>
      </c:barChart>
      <c:catAx>
        <c:axId val="190813312"/>
        <c:scaling>
          <c:orientation val="minMax"/>
        </c:scaling>
        <c:delete val="0"/>
        <c:axPos val="b"/>
        <c:numFmt formatCode="General" sourceLinked="1"/>
        <c:majorTickMark val="none"/>
        <c:minorTickMark val="none"/>
        <c:tickLblPos val="low"/>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814848"/>
        <c:crosses val="autoZero"/>
        <c:auto val="1"/>
        <c:lblAlgn val="ctr"/>
        <c:lblOffset val="100"/>
        <c:noMultiLvlLbl val="0"/>
      </c:catAx>
      <c:valAx>
        <c:axId val="190814848"/>
        <c:scaling>
          <c:orientation val="minMax"/>
        </c:scaling>
        <c:delete val="0"/>
        <c:axPos val="l"/>
        <c:majorGridlines>
          <c:spPr>
            <a:ln w="6350" cap="flat" cmpd="sng" algn="ctr">
              <a:solidFill>
                <a:schemeClr val="bg1">
                  <a:lumMod val="50000"/>
                </a:schemeClr>
              </a:solidFill>
              <a:prstDash val="solid"/>
              <a:round/>
            </a:ln>
            <a:effectLst/>
          </c:spPr>
        </c:majorGridlines>
        <c:numFmt formatCode="#,##0" sourceLinked="1"/>
        <c:majorTickMark val="none"/>
        <c:minorTickMark val="none"/>
        <c:tickLblPos val="nextTo"/>
        <c:spPr>
          <a:noFill/>
          <a:ln w="6350" cap="flat" cmpd="sng" algn="ctr">
            <a:solidFill>
              <a:schemeClr val="bg1">
                <a:lumMod val="5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813312"/>
        <c:crosses val="autoZero"/>
        <c:crossBetween val="between"/>
      </c:valAx>
      <c:spPr>
        <a:solidFill>
          <a:schemeClr val="bg1"/>
        </a:solidFill>
        <a:ln>
          <a:solidFill>
            <a:schemeClr val="bg1">
              <a:lumMod val="50000"/>
            </a:schemeClr>
          </a:solidFill>
        </a:ln>
        <a:effectLst/>
      </c:spPr>
    </c:plotArea>
    <c:legend>
      <c:legendPos val="b"/>
      <c:layout>
        <c:manualLayout>
          <c:xMode val="edge"/>
          <c:yMode val="edge"/>
          <c:x val="0.81803437797983436"/>
          <c:y val="5.7059777288301521E-2"/>
          <c:w val="0.18000050288481811"/>
          <c:h val="0.1168786710719530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600" b="0" i="0" u="none" strike="noStrike" kern="1200" cap="none" baseline="0">
                <a:solidFill>
                  <a:schemeClr val="tx1">
                    <a:lumMod val="65000"/>
                    <a:lumOff val="35000"/>
                  </a:schemeClr>
                </a:solidFill>
                <a:latin typeface="Century Gothic" panose="020B0502020202020204" pitchFamily="34" charset="0"/>
                <a:ea typeface="+mn-ea"/>
                <a:cs typeface="+mn-cs"/>
              </a:defRPr>
            </a:pPr>
            <a:r>
              <a:rPr lang="de-DE" sz="1600" b="0" cap="none" baseline="0">
                <a:solidFill>
                  <a:sysClr val="windowText" lastClr="000000"/>
                </a:solidFill>
                <a:latin typeface="Century Gothic" panose="020B0502020202020204" pitchFamily="34" charset="0"/>
              </a:rPr>
              <a:t>Gesamtinvesititionskosten</a:t>
            </a:r>
          </a:p>
        </c:rich>
      </c:tx>
      <c:overlay val="1"/>
      <c:spPr>
        <a:noFill/>
        <a:ln>
          <a:noFill/>
        </a:ln>
        <a:effectLst/>
      </c:spPr>
      <c:txPr>
        <a:bodyPr rot="0" spcFirstLastPara="1" vertOverflow="ellipsis" vert="horz" wrap="square" anchor="ctr" anchorCtr="1"/>
        <a:lstStyle/>
        <a:p>
          <a:pPr>
            <a:defRPr sz="1600" b="0" i="0" u="none" strike="noStrike" kern="1200" cap="none" baseline="0">
              <a:solidFill>
                <a:schemeClr val="tx1">
                  <a:lumMod val="65000"/>
                  <a:lumOff val="35000"/>
                </a:schemeClr>
              </a:solidFill>
              <a:latin typeface="Century Gothic" panose="020B0502020202020204" pitchFamily="34" charset="0"/>
              <a:ea typeface="+mn-ea"/>
              <a:cs typeface="+mn-cs"/>
            </a:defRPr>
          </a:pPr>
          <a:endParaRPr lang="de-DE"/>
        </a:p>
      </c:txPr>
    </c:title>
    <c:autoTitleDeleted val="0"/>
    <c:view3D>
      <c:rotX val="50"/>
      <c:rotY val="11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1452555555555555"/>
          <c:y val="0.27777777777777779"/>
          <c:w val="0.57447694444444453"/>
          <c:h val="0.57407407407407407"/>
        </c:manualLayout>
      </c:layout>
      <c:pie3DChart>
        <c:varyColors val="1"/>
        <c:ser>
          <c:idx val="0"/>
          <c:order val="0"/>
          <c:explosion val="15"/>
          <c:dPt>
            <c:idx val="0"/>
            <c:bubble3D val="0"/>
            <c:spPr>
              <a:solidFill>
                <a:schemeClr val="accent1">
                  <a:alpha val="90000"/>
                </a:schemeClr>
              </a:solidFill>
              <a:ln w="19050">
                <a:solidFill>
                  <a:schemeClr val="accent1">
                    <a:lumMod val="75000"/>
                  </a:schemeClr>
                </a:solidFill>
              </a:ln>
              <a:effectLst>
                <a:innerShdw blurRad="114300">
                  <a:schemeClr val="accent3">
                    <a:shade val="65000"/>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C-62ED-40F8-A80B-14E8AEB38B70}"/>
              </c:ext>
            </c:extLst>
          </c:dPt>
          <c:dPt>
            <c:idx val="1"/>
            <c:bubble3D val="0"/>
            <c:spPr>
              <a:solidFill>
                <a:schemeClr val="tx2">
                  <a:alpha val="90000"/>
                </a:schemeClr>
              </a:solidFill>
              <a:ln w="19050">
                <a:solidFill>
                  <a:schemeClr val="tx2">
                    <a:lumMod val="90000"/>
                    <a:lumOff val="1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1-0E6B-44FB-8016-D60CA38A1E64}"/>
              </c:ext>
            </c:extLst>
          </c:dPt>
          <c:dPt>
            <c:idx val="2"/>
            <c:bubble3D val="0"/>
            <c:spPr>
              <a:solidFill>
                <a:schemeClr val="tx2">
                  <a:lumMod val="10000"/>
                  <a:lumOff val="90000"/>
                  <a:alpha val="90000"/>
                </a:schemeClr>
              </a:solidFill>
              <a:ln w="19050">
                <a:solidFill>
                  <a:schemeClr val="tx2">
                    <a:lumMod val="50000"/>
                    <a:lumOff val="50000"/>
                  </a:schemeClr>
                </a:solidFill>
              </a:ln>
              <a:effectLst>
                <a:innerShdw blurRad="114300">
                  <a:schemeClr val="accent3">
                    <a:tint val="65000"/>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3-0E6B-44FB-8016-D60CA38A1E64}"/>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C-62ED-40F8-A80B-14E8AEB38B70}"/>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1-0E6B-44FB-8016-D60CA38A1E64}"/>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3-0E6B-44FB-8016-D60CA38A1E64}"/>
                </c:ext>
              </c:extLst>
            </c:dLbl>
            <c:spPr>
              <a:solidFill>
                <a:sysClr val="window" lastClr="FFFFFF">
                  <a:alpha val="90000"/>
                </a:sys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Lst>
          </c:dLbls>
          <c:cat>
            <c:strRef>
              <c:f>Diagramme!$C$10:$C$12</c:f>
              <c:strCache>
                <c:ptCount val="3"/>
                <c:pt idx="0">
                  <c:v>Kaufpreis</c:v>
                </c:pt>
                <c:pt idx="1">
                  <c:v>Nebenkosten</c:v>
                </c:pt>
                <c:pt idx="2">
                  <c:v>Anfängl. Invest.</c:v>
                </c:pt>
              </c:strCache>
            </c:strRef>
          </c:cat>
          <c:val>
            <c:numRef>
              <c:f>Diagramme!$D$10:$D$12</c:f>
              <c:numCache>
                <c:formatCode>#,##0\ "€"</c:formatCode>
                <c:ptCount val="3"/>
                <c:pt idx="0">
                  <c:v>357400</c:v>
                </c:pt>
                <c:pt idx="1">
                  <c:v>29128.1</c:v>
                </c:pt>
                <c:pt idx="2">
                  <c:v>10000</c:v>
                </c:pt>
              </c:numCache>
            </c:numRef>
          </c:val>
          <c:extLst>
            <c:ext xmlns:c16="http://schemas.microsoft.com/office/drawing/2014/chart" uri="{C3380CC4-5D6E-409C-BE32-E72D297353CC}">
              <c16:uniqueId val="{00000004-0E6B-44FB-8016-D60CA38A1E64}"/>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19050" cap="flat" cmpd="sng" algn="ctr">
      <a:solidFill>
        <a:schemeClr val="tx2"/>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de-DE" sz="1600" b="0" cap="none" baseline="0">
                <a:solidFill>
                  <a:sysClr val="windowText" lastClr="000000"/>
                </a:solidFill>
                <a:latin typeface="Century Gothic" panose="020B0502020202020204" pitchFamily="34" charset="0"/>
              </a:rPr>
              <a:t>Finanzierungsstruktur</a:t>
            </a:r>
          </a:p>
        </c:rich>
      </c:tx>
      <c:overlay val="1"/>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de-DE"/>
        </a:p>
      </c:txPr>
    </c:title>
    <c:autoTitleDeleted val="0"/>
    <c:view3D>
      <c:rotX val="50"/>
      <c:rotY val="15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2863666666666665"/>
          <c:y val="0.29166666666666669"/>
          <c:w val="0.54625472222222227"/>
          <c:h val="0.54629629629629628"/>
        </c:manualLayout>
      </c:layout>
      <c:pie3DChart>
        <c:varyColors val="1"/>
        <c:ser>
          <c:idx val="0"/>
          <c:order val="0"/>
          <c:explosion val="15"/>
          <c:dPt>
            <c:idx val="0"/>
            <c:bubble3D val="0"/>
            <c:spPr>
              <a:solidFill>
                <a:schemeClr val="accent1">
                  <a:alpha val="90000"/>
                </a:schemeClr>
              </a:solidFill>
              <a:ln w="19050">
                <a:solidFill>
                  <a:schemeClr val="accent1">
                    <a:lumMod val="75000"/>
                  </a:schemeClr>
                </a:solidFill>
              </a:ln>
              <a:effectLst>
                <a:innerShdw blurRad="114300">
                  <a:schemeClr val="accent3">
                    <a:shade val="65000"/>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9-919B-4CA4-B1E1-7606DEF4914D}"/>
              </c:ext>
            </c:extLst>
          </c:dPt>
          <c:dPt>
            <c:idx val="1"/>
            <c:bubble3D val="0"/>
            <c:spPr>
              <a:solidFill>
                <a:schemeClr val="tx2">
                  <a:alpha val="90000"/>
                </a:schemeClr>
              </a:solidFill>
              <a:ln w="19050">
                <a:solidFill>
                  <a:schemeClr val="tx2">
                    <a:lumMod val="90000"/>
                    <a:lumOff val="1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1-F3DD-4548-9A17-DB7CEA3856BE}"/>
              </c:ext>
            </c:extLst>
          </c:dPt>
          <c:dPt>
            <c:idx val="2"/>
            <c:bubble3D val="0"/>
            <c:spPr>
              <a:solidFill>
                <a:schemeClr val="tx2">
                  <a:lumMod val="10000"/>
                  <a:lumOff val="90000"/>
                  <a:alpha val="90000"/>
                </a:schemeClr>
              </a:solidFill>
              <a:ln w="19050">
                <a:solidFill>
                  <a:schemeClr val="tx2">
                    <a:lumMod val="50000"/>
                    <a:lumOff val="50000"/>
                  </a:schemeClr>
                </a:solidFill>
              </a:ln>
              <a:effectLst>
                <a:innerShdw blurRad="114300">
                  <a:schemeClr val="accent3">
                    <a:tint val="65000"/>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3-F3DD-4548-9A17-DB7CEA3856BE}"/>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9-919B-4CA4-B1E1-7606DEF4914D}"/>
                </c:ext>
              </c:extLst>
            </c:dLbl>
            <c:dLbl>
              <c:idx val="1"/>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1-F3DD-4548-9A17-DB7CEA3856BE}"/>
                </c:ext>
              </c:extLst>
            </c:dLbl>
            <c:dLbl>
              <c:idx val="2"/>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 xmlns:c16="http://schemas.microsoft.com/office/drawing/2014/chart" uri="{C3380CC4-5D6E-409C-BE32-E72D297353CC}">
                  <c16:uniqueId val="{00000003-F3DD-4548-9A17-DB7CEA3856BE}"/>
                </c:ext>
              </c:extLst>
            </c:dLbl>
            <c:spPr>
              <a:solidFill>
                <a:sysClr val="window" lastClr="FFFFFF">
                  <a:alpha val="90000"/>
                </a:sys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6576" tIns="18288" rIns="36576" bIns="18288"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a:solidFill>
                    <a:schemeClr val="lt1">
                      <a:alpha val="90000"/>
                    </a:schemeClr>
                  </a:solidFill>
                  <a:ln w="12700" cap="flat" cmpd="sng" algn="ctr">
                    <a:solidFill>
                      <a:schemeClr val="accent3">
                        <a:tint val="30000"/>
                      </a:schemeClr>
                    </a:solidFill>
                    <a:round/>
                  </a:ln>
                </c15:spPr>
              </c:ext>
            </c:extLst>
          </c:dLbls>
          <c:cat>
            <c:strRef>
              <c:f>Diagramme!$H$10:$H$12</c:f>
              <c:strCache>
                <c:ptCount val="3"/>
                <c:pt idx="0">
                  <c:v>Hauptdarlehen</c:v>
                </c:pt>
                <c:pt idx="1">
                  <c:v>Weitere Darlehen</c:v>
                </c:pt>
                <c:pt idx="2">
                  <c:v>Eigenkapital</c:v>
                </c:pt>
              </c:strCache>
            </c:strRef>
          </c:cat>
          <c:val>
            <c:numRef>
              <c:f>Diagramme!$I$10:$I$12</c:f>
              <c:numCache>
                <c:formatCode>#,##0\ "€"</c:formatCode>
                <c:ptCount val="3"/>
                <c:pt idx="0">
                  <c:v>318000</c:v>
                </c:pt>
                <c:pt idx="1">
                  <c:v>#N/A</c:v>
                </c:pt>
                <c:pt idx="2">
                  <c:v>78528.099999999977</c:v>
                </c:pt>
              </c:numCache>
            </c:numRef>
          </c:val>
          <c:extLst>
            <c:ext xmlns:c16="http://schemas.microsoft.com/office/drawing/2014/chart" uri="{C3380CC4-5D6E-409C-BE32-E72D297353CC}">
              <c16:uniqueId val="{00000004-F3DD-4548-9A17-DB7CEA3856BE}"/>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19050" cap="flat" cmpd="sng" algn="ctr">
      <a:solidFill>
        <a:schemeClr val="tx2"/>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Anfänglicher Cashflow nach Steuern</a:t>
            </a:r>
          </a:p>
        </c:rich>
      </c:tx>
      <c:overlay val="1"/>
      <c:spPr>
        <a:noFill/>
        <a:ln>
          <a:noFill/>
        </a:ln>
        <a:effectLst/>
      </c:spPr>
      <c:txPr>
        <a:bodyPr rot="0" spcFirstLastPara="1" vertOverflow="ellipsis" vert="horz" wrap="square" anchor="ctr" anchorCtr="1"/>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endParaRPr lang="de-DE"/>
        </a:p>
      </c:txPr>
    </c:title>
    <c:autoTitleDeleted val="0"/>
    <c:plotArea>
      <c:layout>
        <c:manualLayout>
          <c:layoutTarget val="inner"/>
          <c:xMode val="edge"/>
          <c:yMode val="edge"/>
          <c:x val="8.9145001153462772E-2"/>
          <c:y val="0.19491907261592301"/>
          <c:w val="0.56872327567410674"/>
          <c:h val="0.70298993875765525"/>
        </c:manualLayout>
      </c:layout>
      <c:barChart>
        <c:barDir val="col"/>
        <c:grouping val="stacked"/>
        <c:varyColors val="0"/>
        <c:ser>
          <c:idx val="1"/>
          <c:order val="0"/>
          <c:tx>
            <c:strRef>
              <c:f>Diagramme!$L$11</c:f>
              <c:strCache>
                <c:ptCount val="1"/>
                <c:pt idx="0">
                  <c:v>Bewirtschaftungskosten</c:v>
                </c:pt>
              </c:strCache>
            </c:strRef>
          </c:tx>
          <c:spPr>
            <a:solidFill>
              <a:schemeClr val="tx2"/>
            </a:solidFill>
            <a:ln>
              <a:noFill/>
            </a:ln>
            <a:effectLst/>
          </c:spPr>
          <c:invertIfNegative val="0"/>
          <c:cat>
            <c:strRef>
              <c:f>Diagramme!$M$9:$N$9</c:f>
              <c:strCache>
                <c:ptCount val="2"/>
                <c:pt idx="0">
                  <c:v>Einnahmen</c:v>
                </c:pt>
                <c:pt idx="1">
                  <c:v>Ausgaben</c:v>
                </c:pt>
              </c:strCache>
            </c:strRef>
          </c:cat>
          <c:val>
            <c:numRef>
              <c:f>Diagramme!$M$11:$N$11</c:f>
              <c:numCache>
                <c:formatCode>0</c:formatCode>
                <c:ptCount val="2"/>
                <c:pt idx="1">
                  <c:v>317.82666666666665</c:v>
                </c:pt>
              </c:numCache>
            </c:numRef>
          </c:val>
          <c:extLst>
            <c:ext xmlns:c16="http://schemas.microsoft.com/office/drawing/2014/chart" uri="{C3380CC4-5D6E-409C-BE32-E72D297353CC}">
              <c16:uniqueId val="{00000007-D5E1-42F8-A469-89C362C3B0DF}"/>
            </c:ext>
          </c:extLst>
        </c:ser>
        <c:ser>
          <c:idx val="5"/>
          <c:order val="1"/>
          <c:tx>
            <c:strRef>
              <c:f>Diagramme!$L$12</c:f>
              <c:strCache>
                <c:ptCount val="1"/>
                <c:pt idx="0">
                  <c:v>Zinsen</c:v>
                </c:pt>
              </c:strCache>
            </c:strRef>
          </c:tx>
          <c:spPr>
            <a:solidFill>
              <a:schemeClr val="tx2">
                <a:lumMod val="75000"/>
                <a:lumOff val="25000"/>
              </a:schemeClr>
            </a:solidFill>
            <a:ln>
              <a:noFill/>
            </a:ln>
            <a:effectLst/>
          </c:spPr>
          <c:invertIfNegative val="0"/>
          <c:cat>
            <c:strRef>
              <c:f>Diagramme!$M$9:$N$9</c:f>
              <c:strCache>
                <c:ptCount val="2"/>
                <c:pt idx="0">
                  <c:v>Einnahmen</c:v>
                </c:pt>
                <c:pt idx="1">
                  <c:v>Ausgaben</c:v>
                </c:pt>
              </c:strCache>
            </c:strRef>
          </c:cat>
          <c:val>
            <c:numRef>
              <c:f>Diagramme!$M$12:$N$12</c:f>
              <c:numCache>
                <c:formatCode>0</c:formatCode>
                <c:ptCount val="2"/>
                <c:pt idx="1">
                  <c:v>524.70000000000005</c:v>
                </c:pt>
              </c:numCache>
            </c:numRef>
          </c:val>
          <c:extLst>
            <c:ext xmlns:c16="http://schemas.microsoft.com/office/drawing/2014/chart" uri="{C3380CC4-5D6E-409C-BE32-E72D297353CC}">
              <c16:uniqueId val="{00000005-D5E1-42F8-A469-89C362C3B0DF}"/>
            </c:ext>
          </c:extLst>
        </c:ser>
        <c:ser>
          <c:idx val="4"/>
          <c:order val="2"/>
          <c:tx>
            <c:strRef>
              <c:f>Diagramme!$L$14</c:f>
              <c:strCache>
                <c:ptCount val="1"/>
                <c:pt idx="0">
                  <c:v>Steuern</c:v>
                </c:pt>
              </c:strCache>
            </c:strRef>
          </c:tx>
          <c:spPr>
            <a:solidFill>
              <a:schemeClr val="tx2">
                <a:lumMod val="25000"/>
                <a:lumOff val="75000"/>
              </a:schemeClr>
            </a:solidFill>
            <a:ln>
              <a:noFill/>
            </a:ln>
            <a:effectLst/>
          </c:spPr>
          <c:invertIfNegative val="0"/>
          <c:cat>
            <c:strRef>
              <c:f>Diagramme!$M$9:$N$9</c:f>
              <c:strCache>
                <c:ptCount val="2"/>
                <c:pt idx="0">
                  <c:v>Einnahmen</c:v>
                </c:pt>
                <c:pt idx="1">
                  <c:v>Ausgaben</c:v>
                </c:pt>
              </c:strCache>
            </c:strRef>
          </c:cat>
          <c:val>
            <c:numRef>
              <c:f>Diagramme!$M$14:$N$14</c:f>
              <c:numCache>
                <c:formatCode>0</c:formatCode>
                <c:ptCount val="2"/>
                <c:pt idx="1">
                  <c:v>96.941657399999968</c:v>
                </c:pt>
              </c:numCache>
            </c:numRef>
          </c:val>
          <c:extLst>
            <c:ext xmlns:c16="http://schemas.microsoft.com/office/drawing/2014/chart" uri="{C3380CC4-5D6E-409C-BE32-E72D297353CC}">
              <c16:uniqueId val="{00000003-D5E1-42F8-A469-89C362C3B0DF}"/>
            </c:ext>
          </c:extLst>
        </c:ser>
        <c:ser>
          <c:idx val="3"/>
          <c:order val="3"/>
          <c:tx>
            <c:strRef>
              <c:f>Diagramme!$L$13</c:f>
              <c:strCache>
                <c:ptCount val="1"/>
                <c:pt idx="0">
                  <c:v>Tilgung</c:v>
                </c:pt>
              </c:strCache>
            </c:strRef>
          </c:tx>
          <c:spPr>
            <a:solidFill>
              <a:schemeClr val="tx2">
                <a:lumMod val="10000"/>
                <a:lumOff val="90000"/>
              </a:schemeClr>
            </a:solidFill>
            <a:ln>
              <a:noFill/>
            </a:ln>
            <a:effectLst/>
          </c:spPr>
          <c:invertIfNegative val="0"/>
          <c:cat>
            <c:strRef>
              <c:f>Diagramme!$M$9:$N$9</c:f>
              <c:strCache>
                <c:ptCount val="2"/>
                <c:pt idx="0">
                  <c:v>Einnahmen</c:v>
                </c:pt>
                <c:pt idx="1">
                  <c:v>Ausgaben</c:v>
                </c:pt>
              </c:strCache>
            </c:strRef>
          </c:cat>
          <c:val>
            <c:numRef>
              <c:f>Diagramme!$M$13:$N$13</c:f>
              <c:numCache>
                <c:formatCode>0</c:formatCode>
                <c:ptCount val="2"/>
                <c:pt idx="1">
                  <c:v>463.75000000000006</c:v>
                </c:pt>
              </c:numCache>
            </c:numRef>
          </c:val>
          <c:extLst>
            <c:ext xmlns:c16="http://schemas.microsoft.com/office/drawing/2014/chart" uri="{C3380CC4-5D6E-409C-BE32-E72D297353CC}">
              <c16:uniqueId val="{00000004-D5E1-42F8-A469-89C362C3B0DF}"/>
            </c:ext>
          </c:extLst>
        </c:ser>
        <c:ser>
          <c:idx val="0"/>
          <c:order val="4"/>
          <c:tx>
            <c:strRef>
              <c:f>Diagramme!$L$10</c:f>
              <c:strCache>
                <c:ptCount val="1"/>
                <c:pt idx="0">
                  <c:v>Warmmiete</c:v>
                </c:pt>
              </c:strCache>
            </c:strRef>
          </c:tx>
          <c:spPr>
            <a:solidFill>
              <a:schemeClr val="accent1"/>
            </a:solidFill>
            <a:ln>
              <a:noFill/>
            </a:ln>
            <a:effectLst/>
          </c:spPr>
          <c:invertIfNegative val="0"/>
          <c:cat>
            <c:strRef>
              <c:f>Diagramme!$M$9:$N$9</c:f>
              <c:strCache>
                <c:ptCount val="2"/>
                <c:pt idx="0">
                  <c:v>Einnahmen</c:v>
                </c:pt>
                <c:pt idx="1">
                  <c:v>Ausgaben</c:v>
                </c:pt>
              </c:strCache>
            </c:strRef>
          </c:cat>
          <c:val>
            <c:numRef>
              <c:f>Diagramme!$M$10:$N$10</c:f>
              <c:numCache>
                <c:formatCode>General</c:formatCode>
                <c:ptCount val="2"/>
                <c:pt idx="0">
                  <c:v>1592.4933333333333</c:v>
                </c:pt>
              </c:numCache>
            </c:numRef>
          </c:val>
          <c:extLst>
            <c:ext xmlns:c16="http://schemas.microsoft.com/office/drawing/2014/chart" uri="{C3380CC4-5D6E-409C-BE32-E72D297353CC}">
              <c16:uniqueId val="{00000008-D5E1-42F8-A469-89C362C3B0DF}"/>
            </c:ext>
          </c:extLst>
        </c:ser>
        <c:dLbls>
          <c:showLegendKey val="0"/>
          <c:showVal val="0"/>
          <c:showCatName val="0"/>
          <c:showSerName val="0"/>
          <c:showPercent val="0"/>
          <c:showBubbleSize val="0"/>
        </c:dLbls>
        <c:gapWidth val="150"/>
        <c:overlap val="100"/>
        <c:axId val="190957440"/>
        <c:axId val="190958976"/>
      </c:barChart>
      <c:catAx>
        <c:axId val="190957440"/>
        <c:scaling>
          <c:orientation val="minMax"/>
        </c:scaling>
        <c:delete val="0"/>
        <c:axPos val="b"/>
        <c:numFmt formatCode="General" sourceLinked="0"/>
        <c:majorTickMark val="out"/>
        <c:minorTickMark val="none"/>
        <c:tickLblPos val="low"/>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958976"/>
        <c:crosses val="autoZero"/>
        <c:auto val="1"/>
        <c:lblAlgn val="ctr"/>
        <c:lblOffset val="100"/>
        <c:noMultiLvlLbl val="0"/>
      </c:catAx>
      <c:valAx>
        <c:axId val="190958976"/>
        <c:scaling>
          <c:orientation val="minMax"/>
        </c:scaling>
        <c:delete val="0"/>
        <c:axPos val="l"/>
        <c:majorGridlines>
          <c:spPr>
            <a:ln w="6350" cap="flat" cmpd="sng" algn="ctr">
              <a:solidFill>
                <a:schemeClr val="bg1">
                  <a:lumMod val="50000"/>
                </a:schemeClr>
              </a:solidFill>
              <a:prstDash val="solid"/>
              <a:round/>
            </a:ln>
            <a:effectLst/>
          </c:spPr>
        </c:majorGridlines>
        <c:numFmt formatCode="#,##0\ &quot;€&quot;" sourceLinked="0"/>
        <c:majorTickMark val="out"/>
        <c:minorTickMark val="none"/>
        <c:tickLblPos val="nextTo"/>
        <c:spPr>
          <a:noFill/>
          <a:ln w="6350" cap="flat" cmpd="sng" algn="ctr">
            <a:solidFill>
              <a:schemeClr val="bg1">
                <a:lumMod val="5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crossAx val="190957440"/>
        <c:crosses val="autoZero"/>
        <c:crossBetween val="between"/>
      </c:valAx>
      <c:spPr>
        <a:solidFill>
          <a:schemeClr val="bg1"/>
        </a:solidFill>
        <a:ln>
          <a:solidFill>
            <a:schemeClr val="bg1">
              <a:lumMod val="50000"/>
            </a:schemeClr>
          </a:solidFill>
        </a:ln>
        <a:effectLst/>
      </c:spPr>
    </c:plotArea>
    <c:legend>
      <c:legendPos val="r"/>
      <c:layout>
        <c:manualLayout>
          <c:xMode val="edge"/>
          <c:yMode val="edge"/>
          <c:x val="0.67547755535533183"/>
          <c:y val="0.18808727034120737"/>
          <c:w val="0.32231127825439726"/>
          <c:h val="0.7534547244094488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3"/>
    </mc:Choice>
    <mc:Fallback>
      <c:style val="13"/>
    </mc:Fallback>
  </mc:AlternateContent>
  <c:chart>
    <c:title>
      <c:tx>
        <c:rich>
          <a:bodyPr/>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Cashflow im Zeitverlauf</a:t>
            </a:r>
          </a:p>
        </c:rich>
      </c:tx>
      <c:overlay val="0"/>
    </c:title>
    <c:autoTitleDeleted val="0"/>
    <c:plotArea>
      <c:layout>
        <c:manualLayout>
          <c:layoutTarget val="inner"/>
          <c:xMode val="edge"/>
          <c:yMode val="edge"/>
          <c:x val="4.5398716736071015E-2"/>
          <c:y val="0.20869240303295422"/>
          <c:w val="0.9431608256456242"/>
          <c:h val="0.61584536307961513"/>
        </c:manualLayout>
      </c:layout>
      <c:barChart>
        <c:barDir val="col"/>
        <c:grouping val="clustered"/>
        <c:varyColors val="0"/>
        <c:ser>
          <c:idx val="1"/>
          <c:order val="0"/>
          <c:tx>
            <c:v>Cashflow nach Steuern pro Monat (€)</c:v>
          </c:tx>
          <c:spPr>
            <a:solidFill>
              <a:schemeClr val="tx2"/>
            </a:solidFill>
          </c:spPr>
          <c:invertIfNegative val="0"/>
          <c:cat>
            <c:numRef>
              <c:f>'Miete, Cashflow, Steuern'!$D$51:$BA$51</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'Miete, Cashflow, Steuern'!$D$62:$BA$62</c:f>
              <c:numCache>
                <c:formatCode>#,##0\ "€"</c:formatCode>
                <c:ptCount val="50"/>
                <c:pt idx="0">
                  <c:v>189.27500926666667</c:v>
                </c:pt>
                <c:pt idx="1">
                  <c:v>185.08013093333321</c:v>
                </c:pt>
                <c:pt idx="2">
                  <c:v>198.58772967566671</c:v>
                </c:pt>
                <c:pt idx="3">
                  <c:v>194.23181974043143</c:v>
                </c:pt>
                <c:pt idx="4">
                  <c:v>209.5661006000453</c:v>
                </c:pt>
                <c:pt idx="5">
                  <c:v>205.04285435646185</c:v>
                </c:pt>
                <c:pt idx="6">
                  <c:v>219.89018474528461</c:v>
                </c:pt>
                <c:pt idx="7">
                  <c:v>215.19304806787801</c:v>
                </c:pt>
                <c:pt idx="8">
                  <c:v>229.49992285981395</c:v>
                </c:pt>
                <c:pt idx="9">
                  <c:v>224.62208228395752</c:v>
                </c:pt>
                <c:pt idx="10">
                  <c:v>239.18389637311617</c:v>
                </c:pt>
                <c:pt idx="11">
                  <c:v>234.11826877928189</c:v>
                </c:pt>
                <c:pt idx="12">
                  <c:v>246.33156637299237</c:v>
                </c:pt>
                <c:pt idx="13">
                  <c:v>241.07078825957257</c:v>
                </c:pt>
                <c:pt idx="14">
                  <c:v>253.43265621194357</c:v>
                </c:pt>
                <c:pt idx="15">
                  <c:v>247.96907254021417</c:v>
                </c:pt>
                <c:pt idx="16">
                  <c:v>260.47865594728762</c:v>
                </c:pt>
                <c:pt idx="17">
                  <c:v>254.80430854142679</c:v>
                </c:pt>
                <c:pt idx="18">
                  <c:v>267.46058239427003</c:v>
                </c:pt>
                <c:pt idx="19">
                  <c:v>261.56719787865563</c:v>
                </c:pt>
                <c:pt idx="20">
                  <c:v>274.36895754250747</c:v>
                </c:pt>
                <c:pt idx="21">
                  <c:v>268.24793479782079</c:v>
                </c:pt>
                <c:pt idx="22">
                  <c:v>281.1937860561244</c:v>
                </c:pt>
                <c:pt idx="23">
                  <c:v>274.83618317503073</c:v>
                </c:pt>
                <c:pt idx="24">
                  <c:v>287.92453181986758</c:v>
                </c:pt>
                <c:pt idx="25">
                  <c:v>281.32105254229424</c:v>
                </c:pt>
                <c:pt idx="26">
                  <c:v>294.55009349196723</c:v>
                </c:pt>
                <c:pt idx="27">
                  <c:v>287.69107309918718</c:v>
                </c:pt>
                <c:pt idx="28">
                  <c:v>301.0587790229132</c:v>
                </c:pt>
                <c:pt idx="29">
                  <c:v>293.93416966881915</c:v>
                </c:pt>
                <c:pt idx="30">
                  <c:v>307.43827909766651</c:v>
                </c:pt>
                <c:pt idx="31">
                  <c:v>300.03763455475138</c:v>
                </c:pt>
                <c:pt idx="32">
                  <c:v>313.6756394570977</c:v>
                </c:pt>
                <c:pt idx="33">
                  <c:v>305.98809925376526</c:v>
                </c:pt>
                <c:pt idx="34">
                  <c:v>319.75723205266428</c:v>
                </c:pt>
                <c:pt idx="35">
                  <c:v>311.77150497755156</c:v>
                </c:pt>
                <c:pt idx="36">
                  <c:v>325.66872498645876</c:v>
                </c:pt>
                <c:pt idx="37">
                  <c:v>317.37307193448748</c:v>
                </c:pt>
                <c:pt idx="38">
                  <c:v>725.43707583837954</c:v>
                </c:pt>
                <c:pt idx="39">
                  <c:v>1314.5041207977015</c:v>
                </c:pt>
                <c:pt idx="40">
                  <c:v>1336.9320611436992</c:v>
                </c:pt>
                <c:pt idx="41">
                  <c:v>1336.4283289138352</c:v>
                </c:pt>
                <c:pt idx="42">
                  <c:v>1359.3047781922746</c:v>
                </c:pt>
                <c:pt idx="43">
                  <c:v>1358.7909209445902</c:v>
                </c:pt>
                <c:pt idx="44">
                  <c:v>1382.1248483316431</c:v>
                </c:pt>
                <c:pt idx="45">
                  <c:v>1381.6006625532805</c:v>
                </c:pt>
                <c:pt idx="46">
                  <c:v>1405.4012165884924</c:v>
                </c:pt>
                <c:pt idx="47">
                  <c:v>1404.866494675985</c:v>
                </c:pt>
                <c:pt idx="48">
                  <c:v>1429.1430068491372</c:v>
                </c:pt>
                <c:pt idx="49">
                  <c:v>1428.5975370261881</c:v>
                </c:pt>
              </c:numCache>
            </c:numRef>
          </c:val>
          <c:extLst>
            <c:ext xmlns:c16="http://schemas.microsoft.com/office/drawing/2014/chart" uri="{C3380CC4-5D6E-409C-BE32-E72D297353CC}">
              <c16:uniqueId val="{00000000-296C-4CCA-82E2-ED1E075C500E}"/>
            </c:ext>
          </c:extLst>
        </c:ser>
        <c:dLbls>
          <c:showLegendKey val="0"/>
          <c:showVal val="0"/>
          <c:showCatName val="0"/>
          <c:showSerName val="0"/>
          <c:showPercent val="0"/>
          <c:showBubbleSize val="0"/>
        </c:dLbls>
        <c:gapWidth val="75"/>
        <c:overlap val="-25"/>
        <c:axId val="190166912"/>
        <c:axId val="190168448"/>
      </c:barChart>
      <c:catAx>
        <c:axId val="190166912"/>
        <c:scaling>
          <c:orientation val="minMax"/>
        </c:scaling>
        <c:delete val="0"/>
        <c:axPos val="b"/>
        <c:numFmt formatCode="General" sourceLinked="1"/>
        <c:majorTickMark val="none"/>
        <c:minorTickMark val="none"/>
        <c:tickLblPos val="low"/>
        <c:crossAx val="190168448"/>
        <c:crosses val="autoZero"/>
        <c:auto val="1"/>
        <c:lblAlgn val="ctr"/>
        <c:lblOffset val="100"/>
        <c:noMultiLvlLbl val="0"/>
      </c:catAx>
      <c:valAx>
        <c:axId val="190168448"/>
        <c:scaling>
          <c:orientation val="minMax"/>
        </c:scaling>
        <c:delete val="0"/>
        <c:axPos val="l"/>
        <c:majorGridlines>
          <c:spPr>
            <a:ln>
              <a:solidFill>
                <a:schemeClr val="bg1">
                  <a:lumMod val="50000"/>
                </a:schemeClr>
              </a:solidFill>
            </a:ln>
          </c:spPr>
        </c:majorGridlines>
        <c:numFmt formatCode="#,##0\ &quot;€&quot;" sourceLinked="0"/>
        <c:majorTickMark val="none"/>
        <c:minorTickMark val="none"/>
        <c:tickLblPos val="nextTo"/>
        <c:spPr>
          <a:ln>
            <a:solidFill>
              <a:schemeClr val="bg1">
                <a:lumMod val="50000"/>
              </a:schemeClr>
            </a:solidFill>
          </a:ln>
        </c:spPr>
        <c:crossAx val="190166912"/>
        <c:crosses val="autoZero"/>
        <c:crossBetween val="between"/>
      </c:valAx>
      <c:spPr>
        <a:ln>
          <a:solidFill>
            <a:schemeClr val="bg1">
              <a:lumMod val="50000"/>
            </a:schemeClr>
          </a:solidFill>
        </a:ln>
      </c:spPr>
    </c:plotArea>
    <c:legend>
      <c:legendPos val="b"/>
      <c:layout>
        <c:manualLayout>
          <c:xMode val="edge"/>
          <c:yMode val="edge"/>
          <c:x val="0.82332010760745389"/>
          <c:y val="6.9060586176727903E-2"/>
          <c:w val="0.15835198447307972"/>
          <c:h val="8.3717191601049873E-2"/>
        </c:manualLayout>
      </c:layout>
      <c:overlay val="0"/>
    </c:legend>
    <c:plotVisOnly val="1"/>
    <c:dispBlanksAs val="gap"/>
    <c:showDLblsOverMax val="0"/>
  </c:chart>
  <c:spPr>
    <a:ln w="19050">
      <a:solidFill>
        <a:schemeClr val="tx2"/>
      </a:solidFill>
    </a:ln>
  </c:sp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13"/>
    </mc:Choice>
    <mc:Fallback>
      <c:style val="13"/>
    </mc:Fallback>
  </mc:AlternateContent>
  <c:chart>
    <c:title>
      <c:tx>
        <c:rich>
          <a:bodyPr/>
          <a:lstStyle/>
          <a:p>
            <a:pPr algn="ctr" rtl="0">
              <a:defRPr lang="de-DE" sz="1600" b="0" i="0" u="none" strike="noStrike" kern="1200" baseline="0">
                <a:solidFill>
                  <a:sysClr val="windowText" lastClr="000000"/>
                </a:solidFill>
                <a:latin typeface="Century Gothic" panose="020B0502020202020204" pitchFamily="34" charset="0"/>
                <a:ea typeface="+mn-ea"/>
                <a:cs typeface="+mn-cs"/>
              </a:defRPr>
            </a:pPr>
            <a:r>
              <a:rPr lang="de-DE" sz="1600" b="0" i="0" u="none" strike="noStrike" kern="1200" baseline="0">
                <a:solidFill>
                  <a:sysClr val="windowText" lastClr="000000"/>
                </a:solidFill>
                <a:latin typeface="Century Gothic" panose="020B0502020202020204" pitchFamily="34" charset="0"/>
                <a:ea typeface="+mn-ea"/>
                <a:cs typeface="+mn-cs"/>
              </a:rPr>
              <a:t>Kumulierter Cashflow nach Steuern im Zeitverlauf (</a:t>
            </a:r>
            <a:r>
              <a:rPr lang="de-DE" sz="1600" b="0" i="0" u="none" strike="noStrike" baseline="0">
                <a:effectLst/>
              </a:rPr>
              <a:t>inkl. Eigenkapitaleinsatz)</a:t>
            </a:r>
            <a:endParaRPr lang="de-DE" sz="1600" b="0" i="0" u="none" strike="noStrike" kern="1200" baseline="0">
              <a:solidFill>
                <a:sysClr val="windowText" lastClr="000000"/>
              </a:solidFill>
              <a:latin typeface="Century Gothic" panose="020B0502020202020204" pitchFamily="34" charset="0"/>
              <a:ea typeface="+mn-ea"/>
              <a:cs typeface="+mn-cs"/>
            </a:endParaRPr>
          </a:p>
        </c:rich>
      </c:tx>
      <c:overlay val="0"/>
    </c:title>
    <c:autoTitleDeleted val="0"/>
    <c:plotArea>
      <c:layout>
        <c:manualLayout>
          <c:layoutTarget val="inner"/>
          <c:xMode val="edge"/>
          <c:yMode val="edge"/>
          <c:x val="4.5398716736071015E-2"/>
          <c:y val="0.20869240303295422"/>
          <c:w val="0.9431608256456242"/>
          <c:h val="0.61584536307961513"/>
        </c:manualLayout>
      </c:layout>
      <c:barChart>
        <c:barDir val="col"/>
        <c:grouping val="clustered"/>
        <c:varyColors val="0"/>
        <c:ser>
          <c:idx val="1"/>
          <c:order val="0"/>
          <c:tx>
            <c:v>Kumulierter Cashflow nach Steuern (€)</c:v>
          </c:tx>
          <c:spPr>
            <a:solidFill>
              <a:schemeClr val="tx2"/>
            </a:solidFill>
          </c:spPr>
          <c:invertIfNegative val="0"/>
          <c:cat>
            <c:numRef>
              <c:f>'Miete, Cashflow, Steuern'!$D$51:$BA$51</c:f>
              <c:numCache>
                <c:formatCode>0</c:formatCode>
                <c:ptCount val="50"/>
                <c:pt idx="0" formatCode="General">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pt idx="31">
                  <c:v>2051</c:v>
                </c:pt>
                <c:pt idx="32">
                  <c:v>2052</c:v>
                </c:pt>
                <c:pt idx="33">
                  <c:v>2053</c:v>
                </c:pt>
                <c:pt idx="34">
                  <c:v>2054</c:v>
                </c:pt>
                <c:pt idx="35">
                  <c:v>2055</c:v>
                </c:pt>
                <c:pt idx="36">
                  <c:v>2056</c:v>
                </c:pt>
                <c:pt idx="37">
                  <c:v>2057</c:v>
                </c:pt>
                <c:pt idx="38">
                  <c:v>2058</c:v>
                </c:pt>
                <c:pt idx="39">
                  <c:v>2059</c:v>
                </c:pt>
                <c:pt idx="40">
                  <c:v>2060</c:v>
                </c:pt>
                <c:pt idx="41">
                  <c:v>2061</c:v>
                </c:pt>
                <c:pt idx="42">
                  <c:v>2062</c:v>
                </c:pt>
                <c:pt idx="43">
                  <c:v>2063</c:v>
                </c:pt>
                <c:pt idx="44">
                  <c:v>2064</c:v>
                </c:pt>
                <c:pt idx="45">
                  <c:v>2065</c:v>
                </c:pt>
                <c:pt idx="46">
                  <c:v>2066</c:v>
                </c:pt>
                <c:pt idx="47">
                  <c:v>2067</c:v>
                </c:pt>
                <c:pt idx="48">
                  <c:v>2068</c:v>
                </c:pt>
                <c:pt idx="49">
                  <c:v>2069</c:v>
                </c:pt>
              </c:numCache>
            </c:numRef>
          </c:cat>
          <c:val>
            <c:numRef>
              <c:f>'Miete, Cashflow, Steuern'!$D$67:$BA$67</c:f>
              <c:numCache>
                <c:formatCode>#,##0\ "€"</c:formatCode>
                <c:ptCount val="50"/>
                <c:pt idx="0">
                  <c:v>-76256.799888799971</c:v>
                </c:pt>
                <c:pt idx="1">
                  <c:v>-74035.838317599977</c:v>
                </c:pt>
                <c:pt idx="2">
                  <c:v>-71652.785561491983</c:v>
                </c:pt>
                <c:pt idx="3">
                  <c:v>-69322.003724606795</c:v>
                </c:pt>
                <c:pt idx="4">
                  <c:v>-66807.21051740626</c:v>
                </c:pt>
                <c:pt idx="5">
                  <c:v>-64346.696265128718</c:v>
                </c:pt>
                <c:pt idx="6">
                  <c:v>-61708.014048185301</c:v>
                </c:pt>
                <c:pt idx="7">
                  <c:v>-59125.69747137076</c:v>
                </c:pt>
                <c:pt idx="8">
                  <c:v>-56371.698397052998</c:v>
                </c:pt>
                <c:pt idx="9">
                  <c:v>-53676.233409645502</c:v>
                </c:pt>
                <c:pt idx="10">
                  <c:v>-50806.026653168112</c:v>
                </c:pt>
                <c:pt idx="11">
                  <c:v>-47996.607427816729</c:v>
                </c:pt>
                <c:pt idx="12">
                  <c:v>-45040.62863134082</c:v>
                </c:pt>
                <c:pt idx="13">
                  <c:v>-42147.77917222595</c:v>
                </c:pt>
                <c:pt idx="14">
                  <c:v>-39106.587297682629</c:v>
                </c:pt>
                <c:pt idx="15">
                  <c:v>-36130.958427200057</c:v>
                </c:pt>
                <c:pt idx="16">
                  <c:v>-33005.214555832608</c:v>
                </c:pt>
                <c:pt idx="17">
                  <c:v>-29947.56285333549</c:v>
                </c:pt>
                <c:pt idx="18">
                  <c:v>-26738.035864604251</c:v>
                </c:pt>
                <c:pt idx="19">
                  <c:v>-23599.229490060381</c:v>
                </c:pt>
                <c:pt idx="20">
                  <c:v>-20306.801999550291</c:v>
                </c:pt>
                <c:pt idx="21">
                  <c:v>-17087.826781976444</c:v>
                </c:pt>
                <c:pt idx="22">
                  <c:v>-13713.501349302955</c:v>
                </c:pt>
                <c:pt idx="23">
                  <c:v>-10415.467151202582</c:v>
                </c:pt>
                <c:pt idx="24">
                  <c:v>-6960.3727693641704</c:v>
                </c:pt>
                <c:pt idx="25">
                  <c:v>-3584.5201388566347</c:v>
                </c:pt>
                <c:pt idx="26">
                  <c:v>-49.919016953033861</c:v>
                </c:pt>
                <c:pt idx="27">
                  <c:v>3402.3738602372177</c:v>
                </c:pt>
                <c:pt idx="28">
                  <c:v>7015.0792085121793</c:v>
                </c:pt>
                <c:pt idx="29">
                  <c:v>10542.289244538013</c:v>
                </c:pt>
                <c:pt idx="30">
                  <c:v>14231.548593710017</c:v>
                </c:pt>
                <c:pt idx="31">
                  <c:v>17832.000208367041</c:v>
                </c:pt>
                <c:pt idx="32">
                  <c:v>21596.107881852207</c:v>
                </c:pt>
                <c:pt idx="33">
                  <c:v>25267.965072897394</c:v>
                </c:pt>
                <c:pt idx="34">
                  <c:v>29105.051857529368</c:v>
                </c:pt>
                <c:pt idx="35">
                  <c:v>32846.30991725999</c:v>
                </c:pt>
                <c:pt idx="36">
                  <c:v>36754.334617097498</c:v>
                </c:pt>
                <c:pt idx="37">
                  <c:v>40562.811480311342</c:v>
                </c:pt>
                <c:pt idx="38">
                  <c:v>49268.056390371901</c:v>
                </c:pt>
                <c:pt idx="39">
                  <c:v>65042.105839944328</c:v>
                </c:pt>
                <c:pt idx="40">
                  <c:v>81085.290573668724</c:v>
                </c:pt>
                <c:pt idx="41">
                  <c:v>97122.430520634749</c:v>
                </c:pt>
                <c:pt idx="42">
                  <c:v>113434.08785894205</c:v>
                </c:pt>
                <c:pt idx="43">
                  <c:v>129739.57891027714</c:v>
                </c:pt>
                <c:pt idx="44">
                  <c:v>146325.07709025685</c:v>
                </c:pt>
                <c:pt idx="45">
                  <c:v>162904.28504089621</c:v>
                </c:pt>
                <c:pt idx="46">
                  <c:v>179769.09963995812</c:v>
                </c:pt>
                <c:pt idx="47">
                  <c:v>196627.49757606996</c:v>
                </c:pt>
                <c:pt idx="48">
                  <c:v>213777.2136582596</c:v>
                </c:pt>
                <c:pt idx="49">
                  <c:v>230920.38410257385</c:v>
                </c:pt>
              </c:numCache>
            </c:numRef>
          </c:val>
          <c:extLst>
            <c:ext xmlns:c16="http://schemas.microsoft.com/office/drawing/2014/chart" uri="{C3380CC4-5D6E-409C-BE32-E72D297353CC}">
              <c16:uniqueId val="{00000000-E98F-4825-B564-7A59FEAC57D3}"/>
            </c:ext>
          </c:extLst>
        </c:ser>
        <c:dLbls>
          <c:showLegendKey val="0"/>
          <c:showVal val="0"/>
          <c:showCatName val="0"/>
          <c:showSerName val="0"/>
          <c:showPercent val="0"/>
          <c:showBubbleSize val="0"/>
        </c:dLbls>
        <c:gapWidth val="75"/>
        <c:overlap val="-25"/>
        <c:axId val="190166912"/>
        <c:axId val="190168448"/>
      </c:barChart>
      <c:catAx>
        <c:axId val="190166912"/>
        <c:scaling>
          <c:orientation val="minMax"/>
        </c:scaling>
        <c:delete val="0"/>
        <c:axPos val="b"/>
        <c:numFmt formatCode="General" sourceLinked="1"/>
        <c:majorTickMark val="none"/>
        <c:minorTickMark val="none"/>
        <c:tickLblPos val="low"/>
        <c:crossAx val="190168448"/>
        <c:crosses val="autoZero"/>
        <c:auto val="1"/>
        <c:lblAlgn val="ctr"/>
        <c:lblOffset val="100"/>
        <c:noMultiLvlLbl val="0"/>
      </c:catAx>
      <c:valAx>
        <c:axId val="190168448"/>
        <c:scaling>
          <c:orientation val="minMax"/>
        </c:scaling>
        <c:delete val="0"/>
        <c:axPos val="l"/>
        <c:majorGridlines>
          <c:spPr>
            <a:ln>
              <a:solidFill>
                <a:schemeClr val="bg1">
                  <a:lumMod val="50000"/>
                </a:schemeClr>
              </a:solidFill>
            </a:ln>
          </c:spPr>
        </c:majorGridlines>
        <c:numFmt formatCode="#,##0\ &quot;€&quot;" sourceLinked="0"/>
        <c:majorTickMark val="none"/>
        <c:minorTickMark val="none"/>
        <c:tickLblPos val="nextTo"/>
        <c:spPr>
          <a:ln>
            <a:solidFill>
              <a:schemeClr val="bg1">
                <a:lumMod val="50000"/>
              </a:schemeClr>
            </a:solidFill>
          </a:ln>
        </c:spPr>
        <c:crossAx val="190166912"/>
        <c:crosses val="autoZero"/>
        <c:crossBetween val="between"/>
      </c:valAx>
      <c:spPr>
        <a:ln>
          <a:solidFill>
            <a:schemeClr val="bg1">
              <a:lumMod val="50000"/>
            </a:schemeClr>
          </a:solidFill>
        </a:ln>
      </c:spPr>
    </c:plotArea>
    <c:legend>
      <c:legendPos val="b"/>
      <c:layout>
        <c:manualLayout>
          <c:xMode val="edge"/>
          <c:yMode val="edge"/>
          <c:x val="0.79951061117360334"/>
          <c:y val="6.9060586176727903E-2"/>
          <c:w val="0.1821615298087739"/>
          <c:h val="8.3717191601049873E-2"/>
        </c:manualLayout>
      </c:layout>
      <c:overlay val="0"/>
    </c:legend>
    <c:plotVisOnly val="1"/>
    <c:dispBlanksAs val="gap"/>
    <c:showDLblsOverMax val="0"/>
  </c:chart>
  <c:spPr>
    <a:ln w="19050">
      <a:solidFill>
        <a:schemeClr val="tx2"/>
      </a:solidFill>
    </a:ln>
  </c:sp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withinLinear" id="16">
  <a:schemeClr val="accent3"/>
</cs:colorStyle>
</file>

<file path=xl/charts/colors2.xml><?xml version="1.0" encoding="utf-8"?>
<cs:colorStyle xmlns:cs="http://schemas.microsoft.com/office/drawing/2012/chartStyle" xmlns:a="http://schemas.openxmlformats.org/drawingml/2006/main" meth="withinLinear" id="16">
  <a:schemeClr val="accent3"/>
</cs:colorStyle>
</file>

<file path=xl/charts/colors3.xml><?xml version="1.0" encoding="utf-8"?>
<cs:colorStyle xmlns:cs="http://schemas.microsoft.com/office/drawing/2012/chartStyle" xmlns:a="http://schemas.openxmlformats.org/drawingml/2006/main" meth="withinLinear" id="16">
  <a:schemeClr val="accent3"/>
</cs:colorStyle>
</file>

<file path=xl/charts/colors4.xml><?xml version="1.0" encoding="utf-8"?>
<cs:colorStyle xmlns:cs="http://schemas.microsoft.com/office/drawing/2012/chartStyle" xmlns:a="http://schemas.openxmlformats.org/drawingml/2006/main" meth="withinLinear" id="16">
  <a:schemeClr val="accent3"/>
</cs:colorStyle>
</file>

<file path=xl/charts/colors5.xml><?xml version="1.0" encoding="utf-8"?>
<cs:colorStyle xmlns:cs="http://schemas.microsoft.com/office/drawing/2012/chartStyle" xmlns:a="http://schemas.openxmlformats.org/drawingml/2006/main" meth="withinLinear" id="16">
  <a:schemeClr val="accent3"/>
</cs:colorStyle>
</file>

<file path=xl/charts/colors6.xml><?xml version="1.0" encoding="utf-8"?>
<cs:colorStyle xmlns:cs="http://schemas.microsoft.com/office/drawing/2012/chartStyle" xmlns:a="http://schemas.openxmlformats.org/drawingml/2006/main" meth="withinLinear" id="16">
  <a:schemeClr val="accent3"/>
</cs:colorStyle>
</file>

<file path=xl/charts/colors7.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13">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1">
      <a:schemeClr val="lt1"/>
    </cs:lnRef>
    <cs:fillRef idx="1">
      <cs:styleClr val="auto"/>
    </cs:fillRef>
    <cs:effectRef idx="1">
      <a:schemeClr val="dk1"/>
    </cs:effectRef>
    <cs:fontRef idx="minor">
      <a:schemeClr val="tx1"/>
    </cs:fontRef>
    <cs:spPr>
      <a:ln>
        <a:round/>
      </a:ln>
    </cs:spPr>
  </cs:dataPoint>
  <cs:dataPoint3D>
    <cs:lnRef idx="1">
      <a:schemeClr val="lt1"/>
    </cs:lnRef>
    <cs:fillRef idx="1">
      <cs:styleClr val="auto"/>
    </cs:fillRef>
    <cs:effectRef idx="1">
      <a:schemeClr val="dk1"/>
    </cs:effectRef>
    <cs:fontRef idx="minor">
      <a:schemeClr val="tx1"/>
    </cs:fontRef>
    <cs:spPr>
      <a:ln>
        <a:round/>
      </a:ln>
    </cs:spPr>
  </cs:dataPoint3D>
  <cs:dataPointLine>
    <cs:lnRef idx="1">
      <cs:styleClr val="auto"/>
    </cs:lnRef>
    <cs:lineWidthScale>5</cs:lineWidthScale>
    <cs:fillRef idx="0"/>
    <cs:effectRef idx="0"/>
    <cs:fontRef idx="minor">
      <a:schemeClr val="tx1"/>
    </cs:fontRef>
    <cs:spPr>
      <a:ln cap="rnd">
        <a:round/>
      </a:ln>
    </cs:spPr>
  </cs:dataPointLine>
  <cs:dataPointMarker>
    <cs:lnRef idx="1">
      <cs:styleClr val="auto"/>
    </cs:lnRef>
    <cs:fillRef idx="1">
      <cs:styleClr val="auto"/>
    </cs:fillRef>
    <cs:effectRef idx="1">
      <a:schemeClr val="dk1"/>
    </cs:effectRef>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mods="ignoreCSTransforms">
      <cs:styleClr val="0">
        <a:shade val="25000"/>
      </cs:styleClr>
    </cs:fillRef>
    <cs:effectRef idx="1">
      <a:schemeClr val="dk1"/>
    </cs:effectRef>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mods="ignoreCSTransforms">
      <cs:styleClr val="0">
        <a:tint val="25000"/>
      </cs:styleClr>
    </cs:fillRef>
    <cs:effectRef idx="1">
      <a:schemeClr val="dk1"/>
    </cs:effectRef>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113">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1">
      <a:schemeClr val="lt1"/>
    </cs:lnRef>
    <cs:fillRef idx="1">
      <cs:styleClr val="auto"/>
    </cs:fillRef>
    <cs:effectRef idx="1">
      <a:schemeClr val="dk1"/>
    </cs:effectRef>
    <cs:fontRef idx="minor">
      <a:schemeClr val="tx1"/>
    </cs:fontRef>
    <cs:spPr>
      <a:ln>
        <a:round/>
      </a:ln>
    </cs:spPr>
  </cs:dataPoint>
  <cs:dataPoint3D>
    <cs:lnRef idx="1">
      <a:schemeClr val="lt1"/>
    </cs:lnRef>
    <cs:fillRef idx="1">
      <cs:styleClr val="auto"/>
    </cs:fillRef>
    <cs:effectRef idx="1">
      <a:schemeClr val="dk1"/>
    </cs:effectRef>
    <cs:fontRef idx="minor">
      <a:schemeClr val="tx1"/>
    </cs:fontRef>
    <cs:spPr>
      <a:ln>
        <a:round/>
      </a:ln>
    </cs:spPr>
  </cs:dataPoint3D>
  <cs:dataPointLine>
    <cs:lnRef idx="1">
      <cs:styleClr val="auto"/>
    </cs:lnRef>
    <cs:lineWidthScale>5</cs:lineWidthScale>
    <cs:fillRef idx="0"/>
    <cs:effectRef idx="0"/>
    <cs:fontRef idx="minor">
      <a:schemeClr val="tx1"/>
    </cs:fontRef>
    <cs:spPr>
      <a:ln cap="rnd">
        <a:round/>
      </a:ln>
    </cs:spPr>
  </cs:dataPointLine>
  <cs:dataPointMarker>
    <cs:lnRef idx="1">
      <cs:styleClr val="auto"/>
    </cs:lnRef>
    <cs:fillRef idx="1">
      <cs:styleClr val="auto"/>
    </cs:fillRef>
    <cs:effectRef idx="1">
      <a:schemeClr val="dk1"/>
    </cs:effectRef>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mods="ignoreCSTransforms">
      <cs:styleClr val="0">
        <a:shade val="25000"/>
      </cs:styleClr>
    </cs:fillRef>
    <cs:effectRef idx="1">
      <a:schemeClr val="dk1"/>
    </cs:effectRef>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mods="ignoreCSTransforms">
      <cs:styleClr val="0">
        <a:tint val="25000"/>
      </cs:styleClr>
    </cs:fillRef>
    <cs:effectRef idx="1">
      <a:schemeClr val="dk1"/>
    </cs:effectRef>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3">
  <cs:axisTitle>
    <cs:lnRef idx="0"/>
    <cs:fillRef idx="0"/>
    <cs:effectRef idx="0"/>
    <cs:fontRef idx="minor">
      <a:schemeClr val="tx1">
        <a:lumMod val="50000"/>
        <a:lumOff val="50000"/>
      </a:schemeClr>
    </cs:fontRef>
    <cs:defRPr sz="900" kern="1200"/>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8100" tIns="19050" rIns="38100" bIns="19050" anchor="ctr" anchorCtr="1">
      <a:spAutoFit/>
    </cs:bodyPr>
  </cs:dataLabel>
  <cs:dataLabelCallout>
    <cs:lnRef idx="0">
      <cs:styleClr val="auto"/>
    </cs:lnRef>
    <cs:fillRef idx="0"/>
    <cs:effectRef idx="0">
      <cs:styleClr val="auto"/>
    </cs:effectRef>
    <cs:fontRef idx="minor">
      <cs:styleClr val="auto"/>
    </cs:fontRef>
    <cs:spPr>
      <a:solidFill>
        <a:schemeClr val="lt1">
          <a:alpha val="90000"/>
        </a:schemeClr>
      </a:solidFill>
      <a:ln w="12700" cap="flat" cmpd="sng" algn="ctr">
        <a:solidFill>
          <a:schemeClr val="phClr"/>
        </a:solidFill>
        <a:round/>
      </a:ln>
      <a:effectLst>
        <a:outerShdw blurRad="50800" dist="38100" dir="2700000" algn="tl" rotWithShape="0">
          <a:schemeClr val="phClr">
            <a:lumMod val="75000"/>
            <a:alpha val="40000"/>
          </a:schemeClr>
        </a:outerShdw>
      </a:effectLst>
    </cs:spPr>
    <cs:defRPr sz="1000" b="0" i="0" u="none" strike="noStrike" kern="1200" baseline="0">
      <a:effectLst/>
    </cs:defRPr>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styleClr val="auto"/>
    </cs:lnRef>
    <cs:fillRef idx="0">
      <cs:styleClr val="auto"/>
    </cs:fillRef>
    <cs:effectRef idx="0">
      <cs:styleClr val="auto"/>
    </cs:effectRef>
    <cs:fontRef idx="minor">
      <a:schemeClr val="tx1"/>
    </cs:fontRef>
    <cs:spPr>
      <a:solidFill>
        <a:schemeClr val="phClr">
          <a:alpha val="90000"/>
        </a:schemeClr>
      </a:solidFill>
      <a:ln w="19050">
        <a:solidFill>
          <a:schemeClr val="phClr">
            <a:lumMod val="75000"/>
          </a:schemeClr>
        </a:solidFill>
      </a:ln>
      <a:effectLst>
        <a:innerShdw blurRad="114300">
          <a:schemeClr val="phClr">
            <a:lumMod val="75000"/>
          </a:schemeClr>
        </a:innerShdw>
      </a:effectLst>
      <a:scene3d>
        <a:camera prst="orthographicFront"/>
        <a:lightRig rig="threePt" dir="t"/>
      </a:scene3d>
      <a:sp3d contourW="19050" prstMaterial="flat">
        <a:contourClr>
          <a:schemeClr val="accent4">
            <a:lumMod val="75000"/>
          </a:schemeClr>
        </a:contourClr>
      </a:sp3d>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Konfiguration!A1"/><Relationship Id="rId2" Type="http://schemas.openxmlformats.org/officeDocument/2006/relationships/image" Target="../media/image2.png"/><Relationship Id="rId1" Type="http://schemas.openxmlformats.org/officeDocument/2006/relationships/hyperlink" Target="#Deckblatt!A1"/><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image" Target="../media/image2.png"/><Relationship Id="rId4" Type="http://schemas.openxmlformats.org/officeDocument/2006/relationships/image" Target="../media/image5.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 Id="rId9"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628651</xdr:colOff>
      <xdr:row>8</xdr:row>
      <xdr:rowOff>0</xdr:rowOff>
    </xdr:from>
    <xdr:to>
      <xdr:col>7</xdr:col>
      <xdr:colOff>66676</xdr:colOff>
      <xdr:row>15</xdr:row>
      <xdr:rowOff>150774</xdr:rowOff>
    </xdr:to>
    <xdr:pic>
      <xdr:nvPicPr>
        <xdr:cNvPr id="5" name="Picture 4">
          <a:extLst>
            <a:ext uri="{FF2B5EF4-FFF2-40B4-BE49-F238E27FC236}">
              <a16:creationId xmlns:a16="http://schemas.microsoft.com/office/drawing/2014/main" id="{93DD1D7E-0324-44AB-967F-F352C06AD9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33926" y="1714500"/>
          <a:ext cx="1581150" cy="1484274"/>
        </a:xfrm>
        <a:prstGeom prst="rect">
          <a:avLst/>
        </a:prstGeom>
      </xdr:spPr>
    </xdr:pic>
    <xdr:clientData/>
  </xdr:twoCellAnchor>
  <xdr:twoCellAnchor editAs="oneCell">
    <xdr:from>
      <xdr:col>0</xdr:col>
      <xdr:colOff>66675</xdr:colOff>
      <xdr:row>0</xdr:row>
      <xdr:rowOff>76200</xdr:rowOff>
    </xdr:from>
    <xdr:to>
      <xdr:col>0</xdr:col>
      <xdr:colOff>472542</xdr:colOff>
      <xdr:row>2</xdr:row>
      <xdr:rowOff>104775</xdr:rowOff>
    </xdr:to>
    <xdr:pic>
      <xdr:nvPicPr>
        <xdr:cNvPr id="3" name="Picture 2">
          <a:extLst>
            <a:ext uri="{FF2B5EF4-FFF2-40B4-BE49-F238E27FC236}">
              <a16:creationId xmlns:a16="http://schemas.microsoft.com/office/drawing/2014/main" id="{54C076A3-0608-47A8-B449-BB6289DD45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5" y="76200"/>
          <a:ext cx="405867" cy="381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18</xdr:col>
      <xdr:colOff>352425</xdr:colOff>
      <xdr:row>0</xdr:row>
      <xdr:rowOff>76200</xdr:rowOff>
    </xdr:from>
    <xdr:to>
      <xdr:col>18</xdr:col>
      <xdr:colOff>685800</xdr:colOff>
      <xdr:row>2</xdr:row>
      <xdr:rowOff>85725</xdr:rowOff>
    </xdr:to>
    <xdr:sp macro="" textlink="">
      <xdr:nvSpPr>
        <xdr:cNvPr id="10" name="Oval 9">
          <a:hlinkClick xmlns:r="http://schemas.openxmlformats.org/officeDocument/2006/relationships" r:id="rId1"/>
          <a:extLst>
            <a:ext uri="{FF2B5EF4-FFF2-40B4-BE49-F238E27FC236}">
              <a16:creationId xmlns:a16="http://schemas.microsoft.com/office/drawing/2014/main" id="{7AF419CD-AFA7-4CC4-8FFB-ECF6D4795667}"/>
            </a:ext>
          </a:extLst>
        </xdr:cNvPr>
        <xdr:cNvSpPr/>
      </xdr:nvSpPr>
      <xdr:spPr>
        <a:xfrm>
          <a:off x="14992350" y="76200"/>
          <a:ext cx="333375" cy="361950"/>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de-DE" sz="2800">
              <a:solidFill>
                <a:schemeClr val="bg1"/>
              </a:solidFill>
              <a:latin typeface="Caladea" panose="02040503050406030204" pitchFamily="18" charset="0"/>
            </a:rPr>
            <a:t>?</a:t>
          </a:r>
        </a:p>
      </xdr:txBody>
    </xdr:sp>
    <xdr:clientData/>
  </xdr:twoCellAnchor>
  <xdr:twoCellAnchor editAs="oneCell">
    <xdr:from>
      <xdr:col>0</xdr:col>
      <xdr:colOff>76200</xdr:colOff>
      <xdr:row>0</xdr:row>
      <xdr:rowOff>76200</xdr:rowOff>
    </xdr:from>
    <xdr:to>
      <xdr:col>1</xdr:col>
      <xdr:colOff>253467</xdr:colOff>
      <xdr:row>2</xdr:row>
      <xdr:rowOff>104775</xdr:rowOff>
    </xdr:to>
    <xdr:pic>
      <xdr:nvPicPr>
        <xdr:cNvPr id="6" name="Picture 5">
          <a:extLst>
            <a:ext uri="{FF2B5EF4-FFF2-40B4-BE49-F238E27FC236}">
              <a16:creationId xmlns:a16="http://schemas.microsoft.com/office/drawing/2014/main" id="{08C3F073-B5E9-4105-829F-B0C69452FC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0" y="76200"/>
          <a:ext cx="405867" cy="381000"/>
        </a:xfrm>
        <a:prstGeom prst="rect">
          <a:avLst/>
        </a:prstGeom>
      </xdr:spPr>
    </xdr:pic>
    <xdr:clientData/>
  </xdr:twoCellAnchor>
  <xdr:twoCellAnchor editAs="oneCell">
    <xdr:from>
      <xdr:col>18</xdr:col>
      <xdr:colOff>85725</xdr:colOff>
      <xdr:row>0</xdr:row>
      <xdr:rowOff>152400</xdr:rowOff>
    </xdr:from>
    <xdr:to>
      <xdr:col>18</xdr:col>
      <xdr:colOff>323850</xdr:colOff>
      <xdr:row>2</xdr:row>
      <xdr:rowOff>38100</xdr:rowOff>
    </xdr:to>
    <xdr:pic>
      <xdr:nvPicPr>
        <xdr:cNvPr id="7" name="Picture 6">
          <a:hlinkClick xmlns:r="http://schemas.openxmlformats.org/officeDocument/2006/relationships" r:id="rId3"/>
          <a:extLst>
            <a:ext uri="{FF2B5EF4-FFF2-40B4-BE49-F238E27FC236}">
              <a16:creationId xmlns:a16="http://schemas.microsoft.com/office/drawing/2014/main" id="{028E440F-8CE8-4B41-84A1-3502D6AB9E8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4916150" y="152400"/>
          <a:ext cx="238125" cy="2381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66675</xdr:colOff>
      <xdr:row>39</xdr:row>
      <xdr:rowOff>123825</xdr:rowOff>
    </xdr:from>
    <xdr:to>
      <xdr:col>5</xdr:col>
      <xdr:colOff>785892</xdr:colOff>
      <xdr:row>53</xdr:row>
      <xdr:rowOff>161925</xdr:rowOff>
    </xdr:to>
    <xdr:graphicFrame macro="">
      <xdr:nvGraphicFramePr>
        <xdr:cNvPr id="4" name="Diagramm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923925</xdr:colOff>
      <xdr:row>39</xdr:row>
      <xdr:rowOff>104775</xdr:rowOff>
    </xdr:from>
    <xdr:to>
      <xdr:col>10</xdr:col>
      <xdr:colOff>142876</xdr:colOff>
      <xdr:row>53</xdr:row>
      <xdr:rowOff>104775</xdr:rowOff>
    </xdr:to>
    <xdr:graphicFrame macro="">
      <xdr:nvGraphicFramePr>
        <xdr:cNvPr id="5" name="Diagramm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6</xdr:col>
      <xdr:colOff>383120</xdr:colOff>
      <xdr:row>9</xdr:row>
      <xdr:rowOff>75142</xdr:rowOff>
    </xdr:from>
    <xdr:to>
      <xdr:col>9</xdr:col>
      <xdr:colOff>646964</xdr:colOff>
      <xdr:row>21</xdr:row>
      <xdr:rowOff>22042</xdr:rowOff>
    </xdr:to>
    <xdr:pic>
      <xdr:nvPicPr>
        <xdr:cNvPr id="3" name="Picture 2">
          <a:extLst>
            <a:ext uri="{FF2B5EF4-FFF2-40B4-BE49-F238E27FC236}">
              <a16:creationId xmlns:a16="http://schemas.microsoft.com/office/drawing/2014/main" id="{560603C1-8B90-43FE-95C6-FBCF27157EF4}"/>
            </a:ext>
          </a:extLst>
        </xdr:cNvPr>
        <xdr:cNvPicPr>
          <a:picLocks noChangeAspect="1"/>
        </xdr:cNvPicPr>
      </xdr:nvPicPr>
      <xdr:blipFill>
        <a:blip xmlns:r="http://schemas.openxmlformats.org/officeDocument/2006/relationships" r:embed="rId3"/>
        <a:stretch>
          <a:fillRect/>
        </a:stretch>
      </xdr:blipFill>
      <xdr:spPr>
        <a:xfrm>
          <a:off x="5326595" y="1865842"/>
          <a:ext cx="3416619" cy="234720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2</xdr:col>
      <xdr:colOff>75142</xdr:colOff>
      <xdr:row>9</xdr:row>
      <xdr:rowOff>82549</xdr:rowOff>
    </xdr:from>
    <xdr:to>
      <xdr:col>5</xdr:col>
      <xdr:colOff>260351</xdr:colOff>
      <xdr:row>21</xdr:row>
      <xdr:rowOff>29632</xdr:rowOff>
    </xdr:to>
    <xdr:pic>
      <xdr:nvPicPr>
        <xdr:cNvPr id="6" name="Picture 5">
          <a:extLst>
            <a:ext uri="{FF2B5EF4-FFF2-40B4-BE49-F238E27FC236}">
              <a16:creationId xmlns:a16="http://schemas.microsoft.com/office/drawing/2014/main" id="{91991D8E-0824-494C-ABDA-CA276BF069C6}"/>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035" t="-449" r="13985" b="449"/>
        <a:stretch/>
      </xdr:blipFill>
      <xdr:spPr>
        <a:xfrm>
          <a:off x="503767" y="2530474"/>
          <a:ext cx="3442759" cy="2347383"/>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0</xdr:col>
      <xdr:colOff>47625</xdr:colOff>
      <xdr:row>0</xdr:row>
      <xdr:rowOff>76200</xdr:rowOff>
    </xdr:from>
    <xdr:to>
      <xdr:col>2</xdr:col>
      <xdr:colOff>24867</xdr:colOff>
      <xdr:row>2</xdr:row>
      <xdr:rowOff>104775</xdr:rowOff>
    </xdr:to>
    <xdr:pic>
      <xdr:nvPicPr>
        <xdr:cNvPr id="8" name="Picture 7">
          <a:extLst>
            <a:ext uri="{FF2B5EF4-FFF2-40B4-BE49-F238E27FC236}">
              <a16:creationId xmlns:a16="http://schemas.microsoft.com/office/drawing/2014/main" id="{B7C18A3D-5607-4FC7-BE7E-25BAA35F404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7625" y="76200"/>
          <a:ext cx="405867" cy="381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57150</xdr:colOff>
      <xdr:row>0</xdr:row>
      <xdr:rowOff>66675</xdr:rowOff>
    </xdr:from>
    <xdr:to>
      <xdr:col>1</xdr:col>
      <xdr:colOff>234417</xdr:colOff>
      <xdr:row>2</xdr:row>
      <xdr:rowOff>95250</xdr:rowOff>
    </xdr:to>
    <xdr:pic>
      <xdr:nvPicPr>
        <xdr:cNvPr id="3" name="Picture 2">
          <a:extLst>
            <a:ext uri="{FF2B5EF4-FFF2-40B4-BE49-F238E27FC236}">
              <a16:creationId xmlns:a16="http://schemas.microsoft.com/office/drawing/2014/main" id="{C82DABBE-A599-43D6-B875-8B0EA24250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66675"/>
          <a:ext cx="405867" cy="381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76200</xdr:rowOff>
    </xdr:from>
    <xdr:to>
      <xdr:col>1</xdr:col>
      <xdr:colOff>234417</xdr:colOff>
      <xdr:row>2</xdr:row>
      <xdr:rowOff>104775</xdr:rowOff>
    </xdr:to>
    <xdr:pic>
      <xdr:nvPicPr>
        <xdr:cNvPr id="4" name="Picture 3">
          <a:extLst>
            <a:ext uri="{FF2B5EF4-FFF2-40B4-BE49-F238E27FC236}">
              <a16:creationId xmlns:a16="http://schemas.microsoft.com/office/drawing/2014/main" id="{B8B82143-C217-46A4-8C28-29D96CB0B5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76200"/>
          <a:ext cx="405867" cy="381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66675</xdr:colOff>
      <xdr:row>0</xdr:row>
      <xdr:rowOff>85725</xdr:rowOff>
    </xdr:from>
    <xdr:to>
      <xdr:col>1</xdr:col>
      <xdr:colOff>243942</xdr:colOff>
      <xdr:row>2</xdr:row>
      <xdr:rowOff>76200</xdr:rowOff>
    </xdr:to>
    <xdr:pic>
      <xdr:nvPicPr>
        <xdr:cNvPr id="3" name="Picture 2">
          <a:extLst>
            <a:ext uri="{FF2B5EF4-FFF2-40B4-BE49-F238E27FC236}">
              <a16:creationId xmlns:a16="http://schemas.microsoft.com/office/drawing/2014/main" id="{B9E017DD-CC5C-4FDB-A811-01862DB12B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85725"/>
          <a:ext cx="405867" cy="381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19050</xdr:colOff>
      <xdr:row>54</xdr:row>
      <xdr:rowOff>0</xdr:rowOff>
    </xdr:from>
    <xdr:to>
      <xdr:col>18</xdr:col>
      <xdr:colOff>19050</xdr:colOff>
      <xdr:row>71</xdr:row>
      <xdr:rowOff>28575</xdr:rowOff>
    </xdr:to>
    <xdr:graphicFrame macro="">
      <xdr:nvGraphicFramePr>
        <xdr:cNvPr id="2" name="Diagramm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28576</xdr:colOff>
      <xdr:row>90</xdr:row>
      <xdr:rowOff>28575</xdr:rowOff>
    </xdr:from>
    <xdr:to>
      <xdr:col>18</xdr:col>
      <xdr:colOff>38101</xdr:colOff>
      <xdr:row>104</xdr:row>
      <xdr:rowOff>104775</xdr:rowOff>
    </xdr:to>
    <xdr:graphicFrame macro="">
      <xdr:nvGraphicFramePr>
        <xdr:cNvPr id="3" name="Diagramm 2">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19050</xdr:colOff>
      <xdr:row>72</xdr:row>
      <xdr:rowOff>9525</xdr:rowOff>
    </xdr:from>
    <xdr:to>
      <xdr:col>18</xdr:col>
      <xdr:colOff>28575</xdr:colOff>
      <xdr:row>89</xdr:row>
      <xdr:rowOff>39825</xdr:rowOff>
    </xdr:to>
    <xdr:graphicFrame macro="">
      <xdr:nvGraphicFramePr>
        <xdr:cNvPr id="4" name="Diagramm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19050</xdr:colOff>
      <xdr:row>6</xdr:row>
      <xdr:rowOff>114300</xdr:rowOff>
    </xdr:from>
    <xdr:to>
      <xdr:col>5</xdr:col>
      <xdr:colOff>571050</xdr:colOff>
      <xdr:row>21</xdr:row>
      <xdr:rowOff>0</xdr:rowOff>
    </xdr:to>
    <xdr:graphicFrame macro="">
      <xdr:nvGraphicFramePr>
        <xdr:cNvPr id="5" name="Diagramm 4">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752474</xdr:colOff>
      <xdr:row>6</xdr:row>
      <xdr:rowOff>114300</xdr:rowOff>
    </xdr:from>
    <xdr:to>
      <xdr:col>10</xdr:col>
      <xdr:colOff>542474</xdr:colOff>
      <xdr:row>21</xdr:row>
      <xdr:rowOff>0</xdr:rowOff>
    </xdr:to>
    <xdr:graphicFrame macro="">
      <xdr:nvGraphicFramePr>
        <xdr:cNvPr id="6" name="Diagramm 5">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752474</xdr:colOff>
      <xdr:row>6</xdr:row>
      <xdr:rowOff>114300</xdr:rowOff>
    </xdr:from>
    <xdr:to>
      <xdr:col>18</xdr:col>
      <xdr:colOff>9524</xdr:colOff>
      <xdr:row>21</xdr:row>
      <xdr:rowOff>0</xdr:rowOff>
    </xdr:to>
    <xdr:graphicFrame macro="">
      <xdr:nvGraphicFramePr>
        <xdr:cNvPr id="8" name="Diagramm 7">
          <a:extLst>
            <a:ext uri="{FF2B5EF4-FFF2-40B4-BE49-F238E27FC236}">
              <a16:creationId xmlns:a16="http://schemas.microsoft.com/office/drawing/2014/main" id="{00000000-0008-0000-05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19050</xdr:colOff>
      <xdr:row>21</xdr:row>
      <xdr:rowOff>123825</xdr:rowOff>
    </xdr:from>
    <xdr:to>
      <xdr:col>18</xdr:col>
      <xdr:colOff>28575</xdr:colOff>
      <xdr:row>36</xdr:row>
      <xdr:rowOff>0</xdr:rowOff>
    </xdr:to>
    <xdr:graphicFrame macro="">
      <xdr:nvGraphicFramePr>
        <xdr:cNvPr id="14" name="Diagramm 2">
          <a:extLst>
            <a:ext uri="{FF2B5EF4-FFF2-40B4-BE49-F238E27FC236}">
              <a16:creationId xmlns:a16="http://schemas.microsoft.com/office/drawing/2014/main" id="{BFBD9BD7-CAD4-42DF-BA59-F0BA6DE63A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19050</xdr:colOff>
      <xdr:row>36</xdr:row>
      <xdr:rowOff>152400</xdr:rowOff>
    </xdr:from>
    <xdr:to>
      <xdr:col>18</xdr:col>
      <xdr:colOff>28575</xdr:colOff>
      <xdr:row>51</xdr:row>
      <xdr:rowOff>28575</xdr:rowOff>
    </xdr:to>
    <xdr:graphicFrame macro="">
      <xdr:nvGraphicFramePr>
        <xdr:cNvPr id="13" name="Diagramm 2">
          <a:extLst>
            <a:ext uri="{FF2B5EF4-FFF2-40B4-BE49-F238E27FC236}">
              <a16:creationId xmlns:a16="http://schemas.microsoft.com/office/drawing/2014/main" id="{844469DE-4E38-4190-9DB4-B7A26DDD5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0</xdr:col>
      <xdr:colOff>66675</xdr:colOff>
      <xdr:row>0</xdr:row>
      <xdr:rowOff>66675</xdr:rowOff>
    </xdr:from>
    <xdr:to>
      <xdr:col>0</xdr:col>
      <xdr:colOff>472542</xdr:colOff>
      <xdr:row>2</xdr:row>
      <xdr:rowOff>95250</xdr:rowOff>
    </xdr:to>
    <xdr:pic>
      <xdr:nvPicPr>
        <xdr:cNvPr id="11" name="Picture 10">
          <a:extLst>
            <a:ext uri="{FF2B5EF4-FFF2-40B4-BE49-F238E27FC236}">
              <a16:creationId xmlns:a16="http://schemas.microsoft.com/office/drawing/2014/main" id="{22D3FE39-9A89-4D9C-9698-5475159A544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6675" y="66675"/>
          <a:ext cx="405867" cy="381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282042</xdr:colOff>
      <xdr:row>2</xdr:row>
      <xdr:rowOff>104775</xdr:rowOff>
    </xdr:to>
    <xdr:pic>
      <xdr:nvPicPr>
        <xdr:cNvPr id="3" name="Picture 2">
          <a:extLst>
            <a:ext uri="{FF2B5EF4-FFF2-40B4-BE49-F238E27FC236}">
              <a16:creationId xmlns:a16="http://schemas.microsoft.com/office/drawing/2014/main" id="{02997BF2-73DA-40C7-B73D-CA74461C32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405867" cy="381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186792</xdr:colOff>
      <xdr:row>2</xdr:row>
      <xdr:rowOff>104775</xdr:rowOff>
    </xdr:to>
    <xdr:pic>
      <xdr:nvPicPr>
        <xdr:cNvPr id="4" name="Picture 3">
          <a:extLst>
            <a:ext uri="{FF2B5EF4-FFF2-40B4-BE49-F238E27FC236}">
              <a16:creationId xmlns:a16="http://schemas.microsoft.com/office/drawing/2014/main" id="{A50F2F82-DDBF-4DDE-95D5-9DE0131C45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405867" cy="381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196317</xdr:colOff>
      <xdr:row>2</xdr:row>
      <xdr:rowOff>104775</xdr:rowOff>
    </xdr:to>
    <xdr:pic>
      <xdr:nvPicPr>
        <xdr:cNvPr id="3" name="Picture 2">
          <a:extLst>
            <a:ext uri="{FF2B5EF4-FFF2-40B4-BE49-F238E27FC236}">
              <a16:creationId xmlns:a16="http://schemas.microsoft.com/office/drawing/2014/main" id="{49D6A657-1B3B-4B5C-8D64-CEE1C1BB41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405867" cy="381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0</xdr:col>
      <xdr:colOff>472542</xdr:colOff>
      <xdr:row>2</xdr:row>
      <xdr:rowOff>104775</xdr:rowOff>
    </xdr:to>
    <xdr:pic>
      <xdr:nvPicPr>
        <xdr:cNvPr id="5" name="Picture 4">
          <a:extLst>
            <a:ext uri="{FF2B5EF4-FFF2-40B4-BE49-F238E27FC236}">
              <a16:creationId xmlns:a16="http://schemas.microsoft.com/office/drawing/2014/main" id="{9AFAC9B0-4085-4C24-A7B1-40F8DBE24F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405867" cy="3810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76200</xdr:colOff>
      <xdr:row>0</xdr:row>
      <xdr:rowOff>76200</xdr:rowOff>
    </xdr:from>
    <xdr:to>
      <xdr:col>0</xdr:col>
      <xdr:colOff>482067</xdr:colOff>
      <xdr:row>2</xdr:row>
      <xdr:rowOff>104775</xdr:rowOff>
    </xdr:to>
    <xdr:pic>
      <xdr:nvPicPr>
        <xdr:cNvPr id="3" name="Picture 2">
          <a:extLst>
            <a:ext uri="{FF2B5EF4-FFF2-40B4-BE49-F238E27FC236}">
              <a16:creationId xmlns:a16="http://schemas.microsoft.com/office/drawing/2014/main" id="{6BCA3846-C6A0-4F51-A190-72CEA84E15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76200"/>
          <a:ext cx="405867" cy="381000"/>
        </a:xfrm>
        <a:prstGeom prst="rect">
          <a:avLst/>
        </a:prstGeom>
      </xdr:spPr>
    </xdr:pic>
    <xdr:clientData/>
  </xdr:twoCellAnchor>
</xdr:wsDr>
</file>

<file path=xl/theme/theme1.xml><?xml version="1.0" encoding="utf-8"?>
<a:theme xmlns:a="http://schemas.openxmlformats.org/drawingml/2006/main" name="immocation color theme">
  <a:themeElements>
    <a:clrScheme name="immocation">
      <a:dk1>
        <a:sysClr val="windowText" lastClr="000000"/>
      </a:dk1>
      <a:lt1>
        <a:sysClr val="window" lastClr="FFFFFF"/>
      </a:lt1>
      <a:dk2>
        <a:srgbClr val="19323C"/>
      </a:dk2>
      <a:lt2>
        <a:srgbClr val="F3F5F5"/>
      </a:lt2>
      <a:accent1>
        <a:srgbClr val="E03145"/>
      </a:accent1>
      <a:accent2>
        <a:srgbClr val="EA8E33"/>
      </a:accent2>
      <a:accent3>
        <a:srgbClr val="237C91"/>
      </a:accent3>
      <a:accent4>
        <a:srgbClr val="4BC52B"/>
      </a:accent4>
      <a:accent5>
        <a:srgbClr val="B9ADA2"/>
      </a:accent5>
      <a:accent6>
        <a:srgbClr val="009900"/>
      </a:accent6>
      <a:hlink>
        <a:srgbClr val="19323C"/>
      </a:hlink>
      <a:folHlink>
        <a:srgbClr val="19323C"/>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immocation color theme" id="{B50502F5-AAE1-4079-B925-22020F9FE4AD}" vid="{60DD3594-D578-4DDB-BB6C-B92411CB27C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mmocation.de/" TargetMode="External"/><Relationship Id="rId1" Type="http://schemas.openxmlformats.org/officeDocument/2006/relationships/hyperlink" Target="http://www.immocation.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pageSetUpPr fitToPage="1"/>
  </sheetPr>
  <dimension ref="B1:AC43"/>
  <sheetViews>
    <sheetView showGridLines="0" showRowColHeaders="0" workbookViewId="0">
      <pane ySplit="4" topLeftCell="A5" activePane="bottomLeft" state="frozen"/>
      <selection pane="bottomLeft" activeCell="C18" sqref="C18:L39"/>
    </sheetView>
  </sheetViews>
  <sheetFormatPr baseColWidth="10" defaultColWidth="9.1640625" defaultRowHeight="15"/>
  <cols>
    <col min="1" max="1" width="9.1640625" style="6"/>
    <col min="2" max="2" width="8" style="6" customWidth="1"/>
    <col min="3" max="3" width="33.6640625" style="6" customWidth="1"/>
    <col min="4" max="12" width="10.6640625" style="6" customWidth="1"/>
    <col min="13" max="16384" width="9.1640625" style="6"/>
  </cols>
  <sheetData>
    <row r="1" spans="2:29" s="152" customFormat="1" ht="12.75" customHeight="1">
      <c r="B1" s="427" t="s">
        <v>374</v>
      </c>
      <c r="C1" s="427"/>
      <c r="K1" s="149"/>
      <c r="L1" s="149"/>
      <c r="M1" s="427"/>
      <c r="N1" s="427"/>
      <c r="O1" s="427"/>
      <c r="P1" s="427"/>
      <c r="Q1" s="427"/>
      <c r="U1" s="245"/>
      <c r="X1" s="245"/>
      <c r="AB1" s="427"/>
      <c r="AC1" s="426"/>
    </row>
    <row r="2" spans="2:29" s="152" customFormat="1" ht="15" customHeight="1">
      <c r="B2" s="427"/>
      <c r="C2" s="427"/>
      <c r="K2" s="149"/>
      <c r="L2" s="149"/>
      <c r="M2" s="427"/>
      <c r="N2" s="427"/>
      <c r="O2" s="427"/>
      <c r="P2" s="427"/>
      <c r="Q2" s="427"/>
      <c r="U2" s="245"/>
      <c r="X2" s="245"/>
      <c r="AB2" s="427"/>
      <c r="AC2" s="426"/>
    </row>
    <row r="3" spans="2:29" s="152" customFormat="1" ht="12.75" customHeight="1">
      <c r="B3" s="427"/>
      <c r="C3" s="427"/>
      <c r="K3" s="149"/>
      <c r="L3" s="149"/>
      <c r="M3" s="427"/>
      <c r="N3" s="427"/>
      <c r="O3" s="427"/>
      <c r="P3" s="427"/>
      <c r="Q3" s="427"/>
      <c r="U3" s="245"/>
      <c r="X3" s="245"/>
      <c r="AB3" s="427"/>
      <c r="AC3" s="426"/>
    </row>
    <row r="4" spans="2:29" ht="18.75" customHeight="1">
      <c r="U4" s="5"/>
      <c r="V4" s="5"/>
      <c r="W4" s="5"/>
      <c r="X4" s="5"/>
    </row>
    <row r="5" spans="2:29" ht="12.75" customHeight="1" thickBot="1"/>
    <row r="6" spans="2:29">
      <c r="B6" s="140"/>
      <c r="C6" s="141"/>
      <c r="D6" s="141"/>
      <c r="E6" s="141"/>
      <c r="F6" s="141"/>
      <c r="G6" s="141"/>
      <c r="H6" s="141"/>
      <c r="I6" s="141"/>
      <c r="J6" s="141"/>
      <c r="K6" s="141"/>
      <c r="L6" s="141"/>
      <c r="M6" s="142"/>
    </row>
    <row r="7" spans="2:29" ht="33">
      <c r="B7" s="143"/>
      <c r="C7" s="428" t="s">
        <v>396</v>
      </c>
      <c r="D7" s="428"/>
      <c r="E7" s="428"/>
      <c r="F7" s="428"/>
      <c r="G7" s="428"/>
      <c r="H7" s="428"/>
      <c r="I7" s="428"/>
      <c r="J7" s="428"/>
      <c r="K7" s="428"/>
      <c r="L7" s="428"/>
      <c r="M7" s="144"/>
    </row>
    <row r="8" spans="2:29">
      <c r="B8" s="143"/>
      <c r="C8"/>
      <c r="D8"/>
      <c r="E8"/>
      <c r="F8"/>
      <c r="G8"/>
      <c r="H8"/>
      <c r="I8"/>
      <c r="J8"/>
      <c r="K8"/>
      <c r="L8"/>
      <c r="M8" s="144"/>
    </row>
    <row r="9" spans="2:29">
      <c r="B9" s="143"/>
      <c r="C9"/>
      <c r="D9"/>
      <c r="E9"/>
      <c r="F9"/>
      <c r="G9"/>
      <c r="H9"/>
      <c r="I9"/>
      <c r="J9"/>
      <c r="K9"/>
      <c r="L9"/>
      <c r="M9" s="144"/>
    </row>
    <row r="10" spans="2:29">
      <c r="B10" s="143"/>
      <c r="C10"/>
      <c r="D10"/>
      <c r="E10"/>
      <c r="F10"/>
      <c r="G10"/>
      <c r="H10"/>
      <c r="I10"/>
      <c r="J10"/>
      <c r="K10"/>
      <c r="L10"/>
      <c r="M10" s="144"/>
    </row>
    <row r="11" spans="2:29">
      <c r="B11" s="143"/>
      <c r="C11"/>
      <c r="D11"/>
      <c r="E11"/>
      <c r="F11"/>
      <c r="G11"/>
      <c r="H11"/>
      <c r="I11"/>
      <c r="J11"/>
      <c r="K11"/>
      <c r="L11"/>
      <c r="M11" s="144"/>
    </row>
    <row r="12" spans="2:29">
      <c r="B12" s="143"/>
      <c r="C12"/>
      <c r="D12"/>
      <c r="E12"/>
      <c r="F12"/>
      <c r="G12"/>
      <c r="H12"/>
      <c r="I12"/>
      <c r="J12"/>
      <c r="K12"/>
      <c r="L12"/>
      <c r="M12" s="144"/>
    </row>
    <row r="13" spans="2:29">
      <c r="B13" s="143"/>
      <c r="C13"/>
      <c r="D13"/>
      <c r="E13"/>
      <c r="F13"/>
      <c r="G13"/>
      <c r="H13"/>
      <c r="I13"/>
      <c r="J13"/>
      <c r="K13"/>
      <c r="L13"/>
      <c r="M13" s="144"/>
    </row>
    <row r="14" spans="2:29">
      <c r="B14" s="143"/>
      <c r="C14"/>
      <c r="D14"/>
      <c r="E14"/>
      <c r="F14"/>
      <c r="G14"/>
      <c r="H14"/>
      <c r="I14"/>
      <c r="J14"/>
      <c r="K14"/>
      <c r="L14"/>
      <c r="M14" s="144"/>
    </row>
    <row r="15" spans="2:29">
      <c r="B15" s="143"/>
      <c r="C15"/>
      <c r="D15"/>
      <c r="E15"/>
      <c r="F15"/>
      <c r="G15"/>
      <c r="H15"/>
      <c r="I15"/>
      <c r="J15"/>
      <c r="K15"/>
      <c r="L15"/>
      <c r="M15" s="144"/>
    </row>
    <row r="16" spans="2:29">
      <c r="B16" s="143"/>
      <c r="C16"/>
      <c r="D16"/>
      <c r="E16"/>
      <c r="F16"/>
      <c r="G16"/>
      <c r="H16"/>
      <c r="I16"/>
      <c r="J16"/>
      <c r="K16"/>
      <c r="L16"/>
      <c r="M16" s="144"/>
    </row>
    <row r="17" spans="2:13" ht="22.5" customHeight="1">
      <c r="B17" s="143"/>
      <c r="C17"/>
      <c r="D17"/>
      <c r="E17"/>
      <c r="F17"/>
      <c r="G17"/>
      <c r="H17"/>
      <c r="I17"/>
      <c r="J17"/>
      <c r="K17"/>
      <c r="L17"/>
      <c r="M17" s="144"/>
    </row>
    <row r="18" spans="2:13" ht="15" customHeight="1">
      <c r="B18" s="143"/>
      <c r="C18" s="429" t="s">
        <v>397</v>
      </c>
      <c r="D18" s="429"/>
      <c r="E18" s="429"/>
      <c r="F18" s="429"/>
      <c r="G18" s="429"/>
      <c r="H18" s="429"/>
      <c r="I18" s="429"/>
      <c r="J18" s="429"/>
      <c r="K18" s="429"/>
      <c r="L18" s="429"/>
      <c r="M18" s="144"/>
    </row>
    <row r="19" spans="2:13">
      <c r="B19" s="143"/>
      <c r="C19" s="429"/>
      <c r="D19" s="429"/>
      <c r="E19" s="429"/>
      <c r="F19" s="429"/>
      <c r="G19" s="429"/>
      <c r="H19" s="429"/>
      <c r="I19" s="429"/>
      <c r="J19" s="429"/>
      <c r="K19" s="429"/>
      <c r="L19" s="429"/>
      <c r="M19" s="144"/>
    </row>
    <row r="20" spans="2:13">
      <c r="B20" s="143"/>
      <c r="C20" s="429"/>
      <c r="D20" s="429"/>
      <c r="E20" s="429"/>
      <c r="F20" s="429"/>
      <c r="G20" s="429"/>
      <c r="H20" s="429"/>
      <c r="I20" s="429"/>
      <c r="J20" s="429"/>
      <c r="K20" s="429"/>
      <c r="L20" s="429"/>
      <c r="M20" s="144"/>
    </row>
    <row r="21" spans="2:13">
      <c r="B21" s="143"/>
      <c r="C21" s="429"/>
      <c r="D21" s="429"/>
      <c r="E21" s="429"/>
      <c r="F21" s="429"/>
      <c r="G21" s="429"/>
      <c r="H21" s="429"/>
      <c r="I21" s="429"/>
      <c r="J21" s="429"/>
      <c r="K21" s="429"/>
      <c r="L21" s="429"/>
      <c r="M21" s="144"/>
    </row>
    <row r="22" spans="2:13">
      <c r="B22" s="143"/>
      <c r="C22" s="429"/>
      <c r="D22" s="429"/>
      <c r="E22" s="429"/>
      <c r="F22" s="429"/>
      <c r="G22" s="429"/>
      <c r="H22" s="429"/>
      <c r="I22" s="429"/>
      <c r="J22" s="429"/>
      <c r="K22" s="429"/>
      <c r="L22" s="429"/>
      <c r="M22" s="144"/>
    </row>
    <row r="23" spans="2:13">
      <c r="B23" s="143"/>
      <c r="C23" s="429"/>
      <c r="D23" s="429"/>
      <c r="E23" s="429"/>
      <c r="F23" s="429"/>
      <c r="G23" s="429"/>
      <c r="H23" s="429"/>
      <c r="I23" s="429"/>
      <c r="J23" s="429"/>
      <c r="K23" s="429"/>
      <c r="L23" s="429"/>
      <c r="M23" s="144"/>
    </row>
    <row r="24" spans="2:13">
      <c r="B24" s="143"/>
      <c r="C24" s="429"/>
      <c r="D24" s="429"/>
      <c r="E24" s="429"/>
      <c r="F24" s="429"/>
      <c r="G24" s="429"/>
      <c r="H24" s="429"/>
      <c r="I24" s="429"/>
      <c r="J24" s="429"/>
      <c r="K24" s="429"/>
      <c r="L24" s="429"/>
      <c r="M24" s="144"/>
    </row>
    <row r="25" spans="2:13">
      <c r="B25" s="143"/>
      <c r="C25" s="429"/>
      <c r="D25" s="429"/>
      <c r="E25" s="429"/>
      <c r="F25" s="429"/>
      <c r="G25" s="429"/>
      <c r="H25" s="429"/>
      <c r="I25" s="429"/>
      <c r="J25" s="429"/>
      <c r="K25" s="429"/>
      <c r="L25" s="429"/>
      <c r="M25" s="144"/>
    </row>
    <row r="26" spans="2:13">
      <c r="B26" s="143"/>
      <c r="C26" s="429"/>
      <c r="D26" s="429"/>
      <c r="E26" s="429"/>
      <c r="F26" s="429"/>
      <c r="G26" s="429"/>
      <c r="H26" s="429"/>
      <c r="I26" s="429"/>
      <c r="J26" s="429"/>
      <c r="K26" s="429"/>
      <c r="L26" s="429"/>
      <c r="M26" s="144"/>
    </row>
    <row r="27" spans="2:13">
      <c r="B27" s="143"/>
      <c r="C27" s="429"/>
      <c r="D27" s="429"/>
      <c r="E27" s="429"/>
      <c r="F27" s="429"/>
      <c r="G27" s="429"/>
      <c r="H27" s="429"/>
      <c r="I27" s="429"/>
      <c r="J27" s="429"/>
      <c r="K27" s="429"/>
      <c r="L27" s="429"/>
      <c r="M27" s="144"/>
    </row>
    <row r="28" spans="2:13">
      <c r="B28" s="143"/>
      <c r="C28" s="429"/>
      <c r="D28" s="429"/>
      <c r="E28" s="429"/>
      <c r="F28" s="429"/>
      <c r="G28" s="429"/>
      <c r="H28" s="429"/>
      <c r="I28" s="429"/>
      <c r="J28" s="429"/>
      <c r="K28" s="429"/>
      <c r="L28" s="429"/>
      <c r="M28" s="144"/>
    </row>
    <row r="29" spans="2:13">
      <c r="B29" s="143"/>
      <c r="C29" s="429"/>
      <c r="D29" s="429"/>
      <c r="E29" s="429"/>
      <c r="F29" s="429"/>
      <c r="G29" s="429"/>
      <c r="H29" s="429"/>
      <c r="I29" s="429"/>
      <c r="J29" s="429"/>
      <c r="K29" s="429"/>
      <c r="L29" s="429"/>
      <c r="M29" s="144"/>
    </row>
    <row r="30" spans="2:13">
      <c r="B30" s="143"/>
      <c r="C30" s="429"/>
      <c r="D30" s="429"/>
      <c r="E30" s="429"/>
      <c r="F30" s="429"/>
      <c r="G30" s="429"/>
      <c r="H30" s="429"/>
      <c r="I30" s="429"/>
      <c r="J30" s="429"/>
      <c r="K30" s="429"/>
      <c r="L30" s="429"/>
      <c r="M30" s="144"/>
    </row>
    <row r="31" spans="2:13">
      <c r="B31" s="143"/>
      <c r="C31" s="429"/>
      <c r="D31" s="429"/>
      <c r="E31" s="429"/>
      <c r="F31" s="429"/>
      <c r="G31" s="429"/>
      <c r="H31" s="429"/>
      <c r="I31" s="429"/>
      <c r="J31" s="429"/>
      <c r="K31" s="429"/>
      <c r="L31" s="429"/>
      <c r="M31" s="144"/>
    </row>
    <row r="32" spans="2:13">
      <c r="B32" s="143"/>
      <c r="C32" s="429"/>
      <c r="D32" s="429"/>
      <c r="E32" s="429"/>
      <c r="F32" s="429"/>
      <c r="G32" s="429"/>
      <c r="H32" s="429"/>
      <c r="I32" s="429"/>
      <c r="J32" s="429"/>
      <c r="K32" s="429"/>
      <c r="L32" s="429"/>
      <c r="M32" s="144"/>
    </row>
    <row r="33" spans="2:13">
      <c r="B33" s="143"/>
      <c r="C33" s="429"/>
      <c r="D33" s="429"/>
      <c r="E33" s="429"/>
      <c r="F33" s="429"/>
      <c r="G33" s="429"/>
      <c r="H33" s="429"/>
      <c r="I33" s="429"/>
      <c r="J33" s="429"/>
      <c r="K33" s="429"/>
      <c r="L33" s="429"/>
      <c r="M33" s="144"/>
    </row>
    <row r="34" spans="2:13">
      <c r="B34" s="143"/>
      <c r="C34" s="429"/>
      <c r="D34" s="429"/>
      <c r="E34" s="429"/>
      <c r="F34" s="429"/>
      <c r="G34" s="429"/>
      <c r="H34" s="429"/>
      <c r="I34" s="429"/>
      <c r="J34" s="429"/>
      <c r="K34" s="429"/>
      <c r="L34" s="429"/>
      <c r="M34" s="144"/>
    </row>
    <row r="35" spans="2:13">
      <c r="B35" s="143"/>
      <c r="C35" s="429"/>
      <c r="D35" s="429"/>
      <c r="E35" s="429"/>
      <c r="F35" s="429"/>
      <c r="G35" s="429"/>
      <c r="H35" s="429"/>
      <c r="I35" s="429"/>
      <c r="J35" s="429"/>
      <c r="K35" s="429"/>
      <c r="L35" s="429"/>
      <c r="M35" s="144"/>
    </row>
    <row r="36" spans="2:13">
      <c r="B36" s="143"/>
      <c r="C36" s="429"/>
      <c r="D36" s="429"/>
      <c r="E36" s="429"/>
      <c r="F36" s="429"/>
      <c r="G36" s="429"/>
      <c r="H36" s="429"/>
      <c r="I36" s="429"/>
      <c r="J36" s="429"/>
      <c r="K36" s="429"/>
      <c r="L36" s="429"/>
      <c r="M36" s="144"/>
    </row>
    <row r="37" spans="2:13">
      <c r="B37" s="143"/>
      <c r="C37" s="429"/>
      <c r="D37" s="429"/>
      <c r="E37" s="429"/>
      <c r="F37" s="429"/>
      <c r="G37" s="429"/>
      <c r="H37" s="429"/>
      <c r="I37" s="429"/>
      <c r="J37" s="429"/>
      <c r="K37" s="429"/>
      <c r="L37" s="429"/>
      <c r="M37" s="144"/>
    </row>
    <row r="38" spans="2:13">
      <c r="B38" s="143"/>
      <c r="C38" s="429"/>
      <c r="D38" s="429"/>
      <c r="E38" s="429"/>
      <c r="F38" s="429"/>
      <c r="G38" s="429"/>
      <c r="H38" s="429"/>
      <c r="I38" s="429"/>
      <c r="J38" s="429"/>
      <c r="K38" s="429"/>
      <c r="L38" s="429"/>
      <c r="M38" s="144"/>
    </row>
    <row r="39" spans="2:13">
      <c r="B39" s="143"/>
      <c r="C39" s="429"/>
      <c r="D39" s="429"/>
      <c r="E39" s="429"/>
      <c r="F39" s="429"/>
      <c r="G39" s="429"/>
      <c r="H39" s="429"/>
      <c r="I39" s="429"/>
      <c r="J39" s="429"/>
      <c r="K39" s="429"/>
      <c r="L39" s="429"/>
      <c r="M39" s="144"/>
    </row>
    <row r="40" spans="2:13">
      <c r="B40" s="143"/>
      <c r="C40" s="430"/>
      <c r="D40" s="430"/>
      <c r="E40" s="430"/>
      <c r="F40" s="430"/>
      <c r="G40" s="430"/>
      <c r="H40" s="430"/>
      <c r="I40" s="430"/>
      <c r="J40" s="430"/>
      <c r="K40" s="430"/>
      <c r="L40" s="430"/>
      <c r="M40" s="144"/>
    </row>
    <row r="41" spans="2:13">
      <c r="B41" s="143"/>
      <c r="C41" s="431" t="s">
        <v>409</v>
      </c>
      <c r="D41" s="431"/>
      <c r="E41" s="431"/>
      <c r="F41" s="431"/>
      <c r="G41" s="431"/>
      <c r="H41" s="431"/>
      <c r="I41" s="431"/>
      <c r="J41" s="431"/>
      <c r="K41" s="431"/>
      <c r="L41" s="431"/>
      <c r="M41" s="144"/>
    </row>
    <row r="42" spans="2:13">
      <c r="B42" s="143"/>
      <c r="C42" s="432" t="s">
        <v>398</v>
      </c>
      <c r="D42" s="432"/>
      <c r="E42" s="432"/>
      <c r="F42" s="432"/>
      <c r="G42" s="432"/>
      <c r="H42" s="432"/>
      <c r="I42" s="432"/>
      <c r="J42" s="432"/>
      <c r="K42" s="432"/>
      <c r="L42" s="432"/>
      <c r="M42" s="144"/>
    </row>
    <row r="43" spans="2:13" ht="16" thickBot="1">
      <c r="B43" s="145"/>
      <c r="C43" s="146"/>
      <c r="D43" s="146"/>
      <c r="E43" s="146"/>
      <c r="F43" s="146"/>
      <c r="G43" s="146"/>
      <c r="H43" s="146"/>
      <c r="I43" s="146"/>
      <c r="J43" s="146"/>
      <c r="K43" s="146"/>
      <c r="L43" s="146"/>
      <c r="M43" s="147"/>
    </row>
  </sheetData>
  <sheetProtection algorithmName="SHA-512" hashValue="yBg/dDd5w5o4CtBiVuW/u55uqqB5RUVL10nBVCOXilTFtqNg0V5XIqg8J+r9dL0VWU2m044Jf0ObWNpop2s89Q==" saltValue="FgqgDJQCA4zzatoSkERKEA==" spinCount="100000" sheet="1" objects="1" scenarios="1"/>
  <mergeCells count="10">
    <mergeCell ref="C40:L40"/>
    <mergeCell ref="C41:L41"/>
    <mergeCell ref="C42:L42"/>
    <mergeCell ref="P1:Q3"/>
    <mergeCell ref="AB1:AB3"/>
    <mergeCell ref="AC1:AC3"/>
    <mergeCell ref="M1:O3"/>
    <mergeCell ref="B1:C3"/>
    <mergeCell ref="C7:L7"/>
    <mergeCell ref="C18:L39"/>
  </mergeCells>
  <hyperlinks>
    <hyperlink ref="B1:C3" location="Cockpit!A1" display="zurück zum Cockpit" xr:uid="{00000000-0004-0000-0000-000000000000}"/>
    <hyperlink ref="C42" r:id="rId1" xr:uid="{00000000-0004-0000-0000-000001000000}"/>
    <hyperlink ref="C42:L42" r:id="rId2" display="www.immocation.de" xr:uid="{00000000-0004-0000-0000-000002000000}"/>
  </hyperlinks>
  <pageMargins left="0.70866141732283472" right="0.70866141732283472" top="0.74803149606299213" bottom="0.74803149606299213" header="0.31496062992125984" footer="0.31496062992125984"/>
  <pageSetup paperSize="9" scale="88"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3"/>
    <pageSetUpPr fitToPage="1"/>
  </sheetPr>
  <dimension ref="A1:W71"/>
  <sheetViews>
    <sheetView showGridLines="0" showRowColHeaders="0" tabSelected="1" zoomScaleNormal="100" workbookViewId="0">
      <pane ySplit="4" topLeftCell="A5" activePane="bottomLeft" state="frozen"/>
      <selection pane="bottomLeft" activeCell="Q14" sqref="Q14"/>
    </sheetView>
  </sheetViews>
  <sheetFormatPr baseColWidth="10" defaultColWidth="9.1640625" defaultRowHeight="15"/>
  <cols>
    <col min="1" max="1" width="3.5" style="6" customWidth="1"/>
    <col min="2" max="2" width="10.83203125" style="6" customWidth="1"/>
    <col min="3" max="3" width="11.6640625" style="6" customWidth="1"/>
    <col min="4" max="5" width="11.5" style="6" customWidth="1"/>
    <col min="6" max="6" width="4.33203125" style="6" customWidth="1"/>
    <col min="7" max="7" width="31.1640625" style="6" customWidth="1"/>
    <col min="8" max="8" width="10.6640625" style="6" customWidth="1"/>
    <col min="9" max="9" width="4.33203125" style="6" customWidth="1"/>
    <col min="10" max="10" width="29" style="6" customWidth="1"/>
    <col min="11" max="11" width="9" style="6" customWidth="1"/>
    <col min="12" max="12" width="4.33203125" style="5" customWidth="1"/>
    <col min="13" max="13" width="24.5" style="5" customWidth="1"/>
    <col min="14" max="14" width="10.5" style="5" customWidth="1"/>
    <col min="15" max="15" width="4.33203125" style="5" customWidth="1"/>
    <col min="16" max="16" width="27.83203125" style="6" customWidth="1"/>
    <col min="17" max="17" width="9.5" style="6" customWidth="1"/>
    <col min="18" max="18" width="4.33203125" style="6" customWidth="1"/>
    <col min="19" max="19" width="28" style="6" customWidth="1"/>
    <col min="20" max="20" width="10.6640625" style="6" customWidth="1"/>
    <col min="21" max="21" width="3.6640625" style="6" customWidth="1"/>
    <col min="22" max="22" width="31.6640625" style="6" customWidth="1"/>
    <col min="23" max="23" width="11.33203125" style="6" customWidth="1"/>
    <col min="24" max="24" width="3.33203125" style="6" customWidth="1"/>
    <col min="25" max="16384" width="9.1640625" style="6"/>
  </cols>
  <sheetData>
    <row r="1" spans="1:23" s="152" customFormat="1" ht="12.75" customHeight="1">
      <c r="A1" s="148"/>
      <c r="B1" s="148"/>
      <c r="C1" s="435" t="s">
        <v>376</v>
      </c>
      <c r="D1" s="427" t="s">
        <v>369</v>
      </c>
      <c r="E1" s="427"/>
      <c r="F1" s="149"/>
      <c r="G1" s="436" t="s">
        <v>373</v>
      </c>
      <c r="H1" s="436"/>
      <c r="I1" s="150"/>
      <c r="J1" s="427" t="s">
        <v>371</v>
      </c>
      <c r="K1" s="427"/>
      <c r="L1" s="151"/>
      <c r="M1" s="427" t="s">
        <v>124</v>
      </c>
      <c r="N1" s="427" t="s">
        <v>370</v>
      </c>
      <c r="O1" s="151"/>
      <c r="P1" s="427" t="s">
        <v>372</v>
      </c>
      <c r="Q1" s="427"/>
      <c r="S1" s="456" t="s">
        <v>395</v>
      </c>
      <c r="T1" s="456"/>
      <c r="V1" s="427"/>
      <c r="W1" s="427"/>
    </row>
    <row r="2" spans="1:23" s="152" customFormat="1" ht="15" customHeight="1">
      <c r="A2" s="148"/>
      <c r="B2" s="148"/>
      <c r="C2" s="435"/>
      <c r="D2" s="427"/>
      <c r="E2" s="427"/>
      <c r="F2" s="149"/>
      <c r="G2" s="436"/>
      <c r="H2" s="436"/>
      <c r="I2" s="150"/>
      <c r="J2" s="427"/>
      <c r="K2" s="427"/>
      <c r="L2" s="151"/>
      <c r="M2" s="427"/>
      <c r="N2" s="427"/>
      <c r="O2" s="151"/>
      <c r="P2" s="427"/>
      <c r="Q2" s="427"/>
      <c r="S2" s="456"/>
      <c r="T2" s="456"/>
      <c r="V2" s="427"/>
      <c r="W2" s="427"/>
    </row>
    <row r="3" spans="1:23" s="152" customFormat="1" ht="12.75" customHeight="1">
      <c r="A3" s="148"/>
      <c r="B3" s="148"/>
      <c r="C3" s="435"/>
      <c r="D3" s="427"/>
      <c r="E3" s="427"/>
      <c r="F3" s="149"/>
      <c r="G3" s="436"/>
      <c r="H3" s="436"/>
      <c r="I3" s="150"/>
      <c r="J3" s="427"/>
      <c r="K3" s="427"/>
      <c r="L3" s="151"/>
      <c r="M3" s="427"/>
      <c r="N3" s="427"/>
      <c r="O3" s="151"/>
      <c r="P3" s="427"/>
      <c r="Q3" s="427"/>
      <c r="S3" s="456"/>
      <c r="T3" s="456"/>
      <c r="V3" s="427"/>
      <c r="W3" s="427"/>
    </row>
    <row r="4" spans="1:23" ht="18.75" customHeight="1"/>
    <row r="5" spans="1:23" ht="8.25" customHeight="1" thickBot="1"/>
    <row r="6" spans="1:23" s="21" customFormat="1" ht="23.25" customHeight="1" thickBot="1">
      <c r="B6" s="457" t="s">
        <v>128</v>
      </c>
      <c r="C6" s="458"/>
      <c r="D6" s="458"/>
      <c r="E6" s="459"/>
      <c r="G6" s="454" t="s">
        <v>129</v>
      </c>
      <c r="H6" s="455"/>
      <c r="J6" s="454" t="s">
        <v>83</v>
      </c>
      <c r="K6" s="455"/>
      <c r="L6" s="22"/>
      <c r="M6" s="454" t="s">
        <v>21</v>
      </c>
      <c r="N6" s="455"/>
      <c r="O6" s="22"/>
      <c r="P6" s="454" t="s">
        <v>125</v>
      </c>
      <c r="Q6" s="455"/>
      <c r="S6" s="454" t="s">
        <v>105</v>
      </c>
      <c r="T6" s="455"/>
      <c r="V6" s="454" t="s">
        <v>365</v>
      </c>
      <c r="W6" s="455"/>
    </row>
    <row r="7" spans="1:23" ht="16" thickBot="1"/>
    <row r="8" spans="1:23" ht="16" thickBot="1">
      <c r="B8" s="433" t="s">
        <v>378</v>
      </c>
      <c r="C8" s="437"/>
      <c r="D8" s="437"/>
      <c r="E8" s="434"/>
      <c r="G8" s="438" t="s">
        <v>16</v>
      </c>
      <c r="H8" s="439"/>
      <c r="J8" s="433" t="s">
        <v>19</v>
      </c>
      <c r="K8" s="434"/>
      <c r="M8" s="438" t="s">
        <v>126</v>
      </c>
      <c r="N8" s="439"/>
      <c r="P8" s="438" t="s">
        <v>131</v>
      </c>
      <c r="Q8" s="439"/>
      <c r="S8" s="433" t="s">
        <v>364</v>
      </c>
      <c r="T8" s="434"/>
      <c r="V8" s="438" t="s">
        <v>285</v>
      </c>
      <c r="W8" s="439"/>
    </row>
    <row r="9" spans="1:23">
      <c r="B9" s="168" t="s">
        <v>119</v>
      </c>
      <c r="C9" s="442" t="s">
        <v>410</v>
      </c>
      <c r="D9" s="442"/>
      <c r="E9" s="443"/>
      <c r="G9" s="153" t="s">
        <v>271</v>
      </c>
      <c r="H9" s="227">
        <v>16</v>
      </c>
      <c r="J9" s="168" t="s">
        <v>95</v>
      </c>
      <c r="K9" s="169">
        <f>K22</f>
        <v>259.49333333333334</v>
      </c>
      <c r="M9" s="168" t="s">
        <v>23</v>
      </c>
      <c r="N9" s="188">
        <f>N17+N25+N32+N39</f>
        <v>318000</v>
      </c>
      <c r="P9" s="168" t="s">
        <v>137</v>
      </c>
      <c r="Q9" s="188">
        <f>12*(-Q22+Q25)+'Wert, AfA, Darlehen'!D11</f>
        <v>14984.300111200002</v>
      </c>
      <c r="S9" s="168" t="s">
        <v>104</v>
      </c>
      <c r="T9" s="244">
        <v>2044</v>
      </c>
      <c r="V9" s="200" t="s">
        <v>290</v>
      </c>
      <c r="W9" s="201">
        <f ca="1">IFERROR(OFFSET('Miete, Cashflow, Steuern'!C51,0,MATCH(TRUE,INDEX('Miete, Cashflow, Steuern'!$D$62:$BA$62&gt;0,0),0)),"-")</f>
        <v>2020</v>
      </c>
    </row>
    <row r="10" spans="1:23" ht="16" thickBot="1">
      <c r="B10" s="165" t="s">
        <v>379</v>
      </c>
      <c r="C10" s="219">
        <v>43983</v>
      </c>
      <c r="D10" s="23" t="s">
        <v>380</v>
      </c>
      <c r="E10" s="218"/>
      <c r="G10" s="154" t="s">
        <v>272</v>
      </c>
      <c r="H10" s="228">
        <f>C11*H9</f>
        <v>1248</v>
      </c>
      <c r="J10" s="165" t="s">
        <v>101</v>
      </c>
      <c r="K10" s="159">
        <f>K30</f>
        <v>58.333333333333336</v>
      </c>
      <c r="M10" s="165" t="s">
        <v>28</v>
      </c>
      <c r="N10" s="185">
        <f>E34-N9</f>
        <v>78528.099999999977</v>
      </c>
      <c r="P10" s="190" t="s">
        <v>100</v>
      </c>
      <c r="Q10" s="179">
        <f>Q9-'Wert, AfA, Darlehen'!D11</f>
        <v>7836.300111200002</v>
      </c>
      <c r="S10" s="164" t="s">
        <v>106</v>
      </c>
      <c r="T10" s="199">
        <f>T9-'Wert, AfA, Darlehen'!D33</f>
        <v>24</v>
      </c>
      <c r="V10" s="202" t="s">
        <v>284</v>
      </c>
      <c r="W10" s="157">
        <f ca="1">OFFSET('Miete, Cashflow, Steuern'!C66,0,MATCH(TRUE,INDEX('Miete, Cashflow, Steuern'!$D$62:$BA$62&gt;0,0),0)-1)</f>
        <v>0</v>
      </c>
    </row>
    <row r="11" spans="1:23" ht="16" thickBot="1">
      <c r="B11" s="164" t="s">
        <v>11</v>
      </c>
      <c r="C11" s="220">
        <v>78</v>
      </c>
      <c r="D11" s="210" t="s">
        <v>120</v>
      </c>
      <c r="E11" s="217">
        <v>1</v>
      </c>
      <c r="G11" s="155" t="s">
        <v>71</v>
      </c>
      <c r="H11" s="229">
        <v>85</v>
      </c>
      <c r="J11" s="170" t="s">
        <v>134</v>
      </c>
      <c r="K11" s="171">
        <f>K10/H15</f>
        <v>4.3760940235058769E-2</v>
      </c>
      <c r="M11" s="165" t="s">
        <v>29</v>
      </c>
      <c r="N11" s="189">
        <f>IF(N9=0,"n/a",((N18*$N$17)+(N26*$N$25)+(N33*$N$32)+(N40*$N$39))/$N$9)</f>
        <v>1.9800000000000002E-2</v>
      </c>
      <c r="P11" s="5"/>
      <c r="Q11" s="5"/>
      <c r="S11" s="5"/>
      <c r="T11" s="5"/>
      <c r="V11" s="202" t="s">
        <v>286</v>
      </c>
      <c r="W11" s="203">
        <f ca="1">IFERROR(OFFSET('Miete, Cashflow, Steuern'!C51,0,MATCH(TRUE,INDEX('Miete, Cashflow, Steuern'!$D$66:$BA$66&gt;0,0),0)),"-")</f>
        <v>2020</v>
      </c>
    </row>
    <row r="12" spans="1:23" ht="16" thickBot="1">
      <c r="B12" s="5"/>
      <c r="C12" s="5"/>
      <c r="D12" s="5"/>
      <c r="E12" s="5"/>
      <c r="G12" s="155" t="s">
        <v>94</v>
      </c>
      <c r="H12" s="229">
        <v>0</v>
      </c>
      <c r="J12" s="172" t="s">
        <v>102</v>
      </c>
      <c r="K12" s="173">
        <f>K9+K10</f>
        <v>317.82666666666665</v>
      </c>
      <c r="M12" s="165" t="s">
        <v>30</v>
      </c>
      <c r="N12" s="189">
        <f>IF(N9=0,"n/a",((N19*$N$17)+(N27*$N$25)+(N34*$N$32)+(N41*$N$39))/$N$9)</f>
        <v>1.7500000000000002E-2</v>
      </c>
      <c r="P12" s="438" t="s">
        <v>135</v>
      </c>
      <c r="Q12" s="439"/>
      <c r="S12" s="433" t="s">
        <v>136</v>
      </c>
      <c r="T12" s="434"/>
      <c r="V12" s="204" t="s">
        <v>291</v>
      </c>
      <c r="W12" s="205">
        <f ca="1">IFERROR(OFFSET('Miete, Cashflow, Steuern'!C51,0,MATCH(TRUE,INDEX('Miete, Cashflow, Steuern'!$D$67:$BA$67&gt;0,0),0)),"-")</f>
        <v>2047</v>
      </c>
    </row>
    <row r="13" spans="1:23" ht="16" thickBot="1">
      <c r="B13" s="433" t="s">
        <v>127</v>
      </c>
      <c r="C13" s="437"/>
      <c r="D13" s="437"/>
      <c r="E13" s="434"/>
      <c r="G13" s="155" t="s">
        <v>70</v>
      </c>
      <c r="H13" s="156">
        <f>H10+H11+H12</f>
        <v>1333</v>
      </c>
      <c r="J13" s="5"/>
      <c r="K13" s="24"/>
      <c r="M13" s="164" t="s">
        <v>26</v>
      </c>
      <c r="N13" s="179">
        <f>N20+N28+N35+N42</f>
        <v>988.44999999999993</v>
      </c>
      <c r="P13" s="168" t="s">
        <v>15</v>
      </c>
      <c r="Q13" s="188">
        <f>12*H15</f>
        <v>15996</v>
      </c>
      <c r="S13" s="153" t="s">
        <v>15</v>
      </c>
      <c r="T13" s="188">
        <f ca="1">OFFSET('Miete, Cashflow, Steuern'!D12,,Cockpit!T10)*12</f>
        <v>20647.302517337062</v>
      </c>
    </row>
    <row r="14" spans="1:23" ht="16" thickBot="1">
      <c r="B14" s="460" t="s">
        <v>1</v>
      </c>
      <c r="C14" s="461"/>
      <c r="D14" s="440">
        <v>357400</v>
      </c>
      <c r="E14" s="441"/>
      <c r="G14" s="155" t="s">
        <v>344</v>
      </c>
      <c r="H14" s="156">
        <f>'MFH-Kalkulator'!E12</f>
        <v>1268.7499999999998</v>
      </c>
      <c r="K14" s="5"/>
      <c r="N14" s="25"/>
      <c r="P14" s="191" t="s">
        <v>17</v>
      </c>
      <c r="Q14" s="192">
        <f>Q13/D14</f>
        <v>4.4756575265808618E-2</v>
      </c>
      <c r="S14" s="170" t="s">
        <v>388</v>
      </c>
      <c r="T14" s="197">
        <f ca="1">T13/12/C11</f>
        <v>22.059083886043869</v>
      </c>
      <c r="V14" s="433" t="s">
        <v>282</v>
      </c>
      <c r="W14" s="434"/>
    </row>
    <row r="15" spans="1:23" ht="16" thickBot="1">
      <c r="B15" s="448" t="s">
        <v>133</v>
      </c>
      <c r="C15" s="449"/>
      <c r="D15" s="446">
        <f>D14/C11</f>
        <v>4582.0512820512822</v>
      </c>
      <c r="E15" s="447"/>
      <c r="G15" s="155" t="s">
        <v>342</v>
      </c>
      <c r="H15" s="157">
        <f>IF('MFH-Kalkulator'!$C$6="Ein",H14,H13)</f>
        <v>1333</v>
      </c>
      <c r="J15" s="438" t="s">
        <v>138</v>
      </c>
      <c r="K15" s="439"/>
      <c r="M15" s="438" t="s">
        <v>22</v>
      </c>
      <c r="N15" s="439"/>
      <c r="P15" s="165" t="s">
        <v>20</v>
      </c>
      <c r="Q15" s="193">
        <f>D14/Q13</f>
        <v>22.343085771442862</v>
      </c>
      <c r="S15" s="177" t="s">
        <v>295</v>
      </c>
      <c r="T15" s="185">
        <f ca="1">OFFSET('Wert, AfA, Darlehen'!E8,,Cockpit!T10)</f>
        <v>586352.58242169442</v>
      </c>
      <c r="V15" s="153" t="s">
        <v>15</v>
      </c>
      <c r="W15" s="188">
        <f ca="1">OFFSET('Miete, Cashflow, Steuern'!D12,,Cockpit!T10)*12</f>
        <v>20647.302517337062</v>
      </c>
    </row>
    <row r="16" spans="1:23" ht="16" thickBot="1">
      <c r="B16" s="444" t="s">
        <v>4</v>
      </c>
      <c r="C16" s="445"/>
      <c r="D16" s="221">
        <v>0</v>
      </c>
      <c r="E16" s="222">
        <f>D16*$D$14</f>
        <v>0</v>
      </c>
      <c r="G16" s="158" t="s">
        <v>103</v>
      </c>
      <c r="H16" s="159">
        <f>K9</f>
        <v>259.49333333333334</v>
      </c>
      <c r="J16" s="174" t="s">
        <v>97</v>
      </c>
      <c r="K16" s="175">
        <f>K19+K25</f>
        <v>262.44333333333333</v>
      </c>
      <c r="M16" s="168" t="s">
        <v>363</v>
      </c>
      <c r="N16" s="241">
        <f>318000/D14</f>
        <v>0.88975937325125909</v>
      </c>
      <c r="P16" s="164" t="s">
        <v>18</v>
      </c>
      <c r="Q16" s="194">
        <f>(Q13-12*K10)/E34</f>
        <v>3.8574819792090397E-2</v>
      </c>
      <c r="S16" s="198" t="s">
        <v>2</v>
      </c>
      <c r="T16" s="184">
        <f ca="1">T15/C11</f>
        <v>7517.3408002781334</v>
      </c>
      <c r="V16" s="177" t="s">
        <v>20</v>
      </c>
      <c r="W16" s="243">
        <v>30</v>
      </c>
    </row>
    <row r="17" spans="2:23" ht="16" thickBot="1">
      <c r="B17" s="444" t="s">
        <v>5</v>
      </c>
      <c r="C17" s="445"/>
      <c r="D17" s="221">
        <v>6.4999999999999997E-3</v>
      </c>
      <c r="E17" s="222">
        <f>D17*$D$14</f>
        <v>2323.1</v>
      </c>
      <c r="G17" s="160" t="s">
        <v>69</v>
      </c>
      <c r="H17" s="161">
        <f>H15+H16</f>
        <v>1592.4933333333333</v>
      </c>
      <c r="K17" s="5"/>
      <c r="M17" s="165" t="s">
        <v>23</v>
      </c>
      <c r="N17" s="229">
        <f>N16*D14</f>
        <v>318000</v>
      </c>
      <c r="P17" s="5"/>
      <c r="Q17" s="5"/>
      <c r="S17" s="5"/>
      <c r="T17" s="5"/>
      <c r="V17" s="177" t="s">
        <v>53</v>
      </c>
      <c r="W17" s="185">
        <f ca="1">W15*W16</f>
        <v>619419.07552011183</v>
      </c>
    </row>
    <row r="18" spans="2:23" ht="16" thickBot="1">
      <c r="B18" s="444" t="s">
        <v>362</v>
      </c>
      <c r="C18" s="445"/>
      <c r="D18" s="221">
        <v>5.0000000000000001E-3</v>
      </c>
      <c r="E18" s="222">
        <f>D18*$D$14</f>
        <v>1787</v>
      </c>
      <c r="J18" s="433" t="s">
        <v>347</v>
      </c>
      <c r="K18" s="434"/>
      <c r="M18" s="165" t="s">
        <v>24</v>
      </c>
      <c r="N18" s="240">
        <v>1.9800000000000002E-2</v>
      </c>
      <c r="P18" s="433" t="s">
        <v>98</v>
      </c>
      <c r="Q18" s="434"/>
      <c r="S18" s="433" t="s">
        <v>98</v>
      </c>
      <c r="T18" s="434"/>
      <c r="V18" s="198" t="s">
        <v>2</v>
      </c>
      <c r="W18" s="184">
        <f ca="1">W17/C11</f>
        <v>7941.2701989757925</v>
      </c>
    </row>
    <row r="19" spans="2:23" ht="16" thickBot="1">
      <c r="B19" s="444" t="s">
        <v>6</v>
      </c>
      <c r="C19" s="445"/>
      <c r="D19" s="221">
        <v>0.06</v>
      </c>
      <c r="E19" s="222">
        <f>D19*$D$14</f>
        <v>21444</v>
      </c>
      <c r="G19" s="433" t="s">
        <v>110</v>
      </c>
      <c r="H19" s="434"/>
      <c r="J19" s="153" t="s">
        <v>349</v>
      </c>
      <c r="K19" s="235">
        <v>204.11</v>
      </c>
      <c r="M19" s="165" t="s">
        <v>25</v>
      </c>
      <c r="N19" s="240">
        <v>1.7500000000000002E-2</v>
      </c>
      <c r="P19" s="168" t="s">
        <v>13</v>
      </c>
      <c r="Q19" s="188">
        <f>H17</f>
        <v>1592.4933333333333</v>
      </c>
      <c r="S19" s="168" t="s">
        <v>13</v>
      </c>
      <c r="T19" s="188">
        <f ca="1">OFFSET('Miete, Cashflow, Steuern'!D14,,Cockpit!T10)</f>
        <v>2050.0962195077973</v>
      </c>
    </row>
    <row r="20" spans="2:23" ht="16" thickBot="1">
      <c r="B20" s="444" t="s">
        <v>8</v>
      </c>
      <c r="C20" s="445"/>
      <c r="D20" s="221">
        <v>0.01</v>
      </c>
      <c r="E20" s="222">
        <f>D20*$D$14</f>
        <v>3574</v>
      </c>
      <c r="G20" s="162" t="s">
        <v>37</v>
      </c>
      <c r="H20" s="230">
        <v>0.02</v>
      </c>
      <c r="J20" s="176" t="s">
        <v>96</v>
      </c>
      <c r="K20" s="236">
        <f>(166.15+166.15+332.3)/12</f>
        <v>55.383333333333333</v>
      </c>
      <c r="M20" s="165" t="s">
        <v>26</v>
      </c>
      <c r="N20" s="185">
        <f>(N18+N19)*N17/12</f>
        <v>988.44999999999993</v>
      </c>
      <c r="P20" s="155" t="s">
        <v>31</v>
      </c>
      <c r="Q20" s="185">
        <f>-K12</f>
        <v>-317.82666666666665</v>
      </c>
      <c r="S20" s="155" t="s">
        <v>31</v>
      </c>
      <c r="T20" s="185">
        <f ca="1">OFFSET('Miete, Cashflow, Steuern'!D57,,Cockpit!T10)</f>
        <v>-403.55553089406993</v>
      </c>
      <c r="V20" s="433" t="s">
        <v>132</v>
      </c>
      <c r="W20" s="434"/>
    </row>
    <row r="21" spans="2:23" ht="16" thickBot="1">
      <c r="B21" s="452" t="s">
        <v>7</v>
      </c>
      <c r="C21" s="453"/>
      <c r="D21" s="211">
        <f>SUM(D16:D20)</f>
        <v>8.1499999999999989E-2</v>
      </c>
      <c r="E21" s="161">
        <f>SUM(E16:E20)</f>
        <v>29128.1</v>
      </c>
      <c r="G21" s="163" t="s">
        <v>114</v>
      </c>
      <c r="H21" s="231">
        <v>0.78</v>
      </c>
      <c r="J21" s="177" t="s">
        <v>10</v>
      </c>
      <c r="K21" s="159">
        <f>K38</f>
        <v>0</v>
      </c>
      <c r="M21" s="164" t="s">
        <v>107</v>
      </c>
      <c r="N21" s="187">
        <f>IFERROR(HLOOKUP(0,'Wert, AfA, Darlehen'!D46:BA101,56,FALSE),"-")</f>
        <v>2058</v>
      </c>
      <c r="P21" s="155" t="s">
        <v>33</v>
      </c>
      <c r="Q21" s="185">
        <f>-N11*N9/12</f>
        <v>-524.70000000000005</v>
      </c>
      <c r="S21" s="155" t="s">
        <v>33</v>
      </c>
      <c r="T21" s="185">
        <f ca="1">-OFFSET('Wert, AfA, Darlehen'!D106,,Cockpit!T10)/12</f>
        <v>-246.03949958072826</v>
      </c>
      <c r="U21" s="26"/>
      <c r="V21" s="153" t="s">
        <v>59</v>
      </c>
      <c r="W21" s="188">
        <f ca="1">-(T21-T25/(1-T33))</f>
        <v>742.46110616670671</v>
      </c>
    </row>
    <row r="22" spans="2:23" ht="16" thickBot="1">
      <c r="B22" s="5"/>
      <c r="C22" s="5"/>
      <c r="D22" s="27"/>
      <c r="E22" s="28"/>
      <c r="G22" s="164" t="s">
        <v>80</v>
      </c>
      <c r="H22" s="161">
        <f>H21*(D14+E21)+SUMIF(D26:D29,"Aktivieren",C26:C29)</f>
        <v>311491.91800000001</v>
      </c>
      <c r="J22" s="178" t="s">
        <v>7</v>
      </c>
      <c r="K22" s="179">
        <f>SUM(K19:K21)</f>
        <v>259.49333333333334</v>
      </c>
      <c r="N22" s="32"/>
      <c r="P22" s="155" t="s">
        <v>34</v>
      </c>
      <c r="Q22" s="185">
        <f>-N12*N9/12</f>
        <v>-463.75000000000006</v>
      </c>
      <c r="S22" s="155" t="s">
        <v>34</v>
      </c>
      <c r="T22" s="185">
        <f ca="1">-OFFSET('Wert, AfA, Darlehen'!D110,,Cockpit!T10)/12</f>
        <v>-742.4105004192719</v>
      </c>
      <c r="V22" s="164" t="s">
        <v>60</v>
      </c>
      <c r="W22" s="206">
        <f ca="1">IF(OFFSET('Wert, AfA, Darlehen'!D102,,Cockpit!T10)=0,"n/a",W21*12/OFFSET('Wert, AfA, Darlehen'!D102,,Cockpit!T10))</f>
        <v>5.9749470825424617E-2</v>
      </c>
    </row>
    <row r="23" spans="2:23" ht="16" thickBot="1">
      <c r="B23" s="5"/>
      <c r="C23" s="5"/>
      <c r="D23" s="5"/>
      <c r="E23" s="5"/>
      <c r="M23" s="6"/>
      <c r="N23" s="29"/>
      <c r="P23" s="155" t="s">
        <v>32</v>
      </c>
      <c r="Q23" s="185">
        <f>SUM(Q19:Q22)</f>
        <v>286.21666666666664</v>
      </c>
      <c r="S23" s="155" t="s">
        <v>32</v>
      </c>
      <c r="T23" s="185">
        <f ca="1">SUM(T19:T22)</f>
        <v>658.09068861372714</v>
      </c>
    </row>
    <row r="24" spans="2:23" ht="16" thickBot="1">
      <c r="B24" s="433" t="s">
        <v>12</v>
      </c>
      <c r="C24" s="437"/>
      <c r="D24" s="437"/>
      <c r="E24" s="434"/>
      <c r="G24" s="433" t="s">
        <v>109</v>
      </c>
      <c r="H24" s="434"/>
      <c r="J24" s="433" t="s">
        <v>346</v>
      </c>
      <c r="K24" s="434"/>
      <c r="M24" s="438" t="s">
        <v>27</v>
      </c>
      <c r="N24" s="439"/>
      <c r="P24" s="155" t="s">
        <v>41</v>
      </c>
      <c r="Q24" s="185">
        <f>-Q34</f>
        <v>-96.941657399999968</v>
      </c>
      <c r="S24" s="155" t="s">
        <v>41</v>
      </c>
      <c r="T24" s="185">
        <f ca="1">-T34</f>
        <v>-370.16615679385956</v>
      </c>
      <c r="V24" s="433" t="s">
        <v>296</v>
      </c>
      <c r="W24" s="434"/>
    </row>
    <row r="25" spans="2:23" ht="16" thickBot="1">
      <c r="B25" s="212" t="s">
        <v>115</v>
      </c>
      <c r="C25" s="213" t="s">
        <v>116</v>
      </c>
      <c r="D25" s="213" t="s">
        <v>117</v>
      </c>
      <c r="E25" s="214" t="s">
        <v>118</v>
      </c>
      <c r="G25" s="162" t="s">
        <v>63</v>
      </c>
      <c r="H25" s="232">
        <v>0</v>
      </c>
      <c r="J25" s="153" t="s">
        <v>348</v>
      </c>
      <c r="K25" s="237">
        <f>700/12</f>
        <v>58.333333333333336</v>
      </c>
      <c r="M25" s="168" t="s">
        <v>23</v>
      </c>
      <c r="N25" s="237">
        <v>0</v>
      </c>
      <c r="P25" s="160" t="s">
        <v>43</v>
      </c>
      <c r="Q25" s="179">
        <f>Q23+Q24</f>
        <v>189.27500926666667</v>
      </c>
      <c r="R25"/>
      <c r="S25" s="160" t="s">
        <v>43</v>
      </c>
      <c r="T25" s="179">
        <f ca="1">T23+T24</f>
        <v>287.92453181986758</v>
      </c>
      <c r="V25" s="153" t="s">
        <v>53</v>
      </c>
      <c r="W25" s="188">
        <f ca="1">OFFSET('Wert, AfA, Darlehen'!E8,,Cockpit!T10)</f>
        <v>586352.58242169442</v>
      </c>
    </row>
    <row r="26" spans="2:23" ht="16" thickBot="1">
      <c r="B26" s="223" t="s">
        <v>239</v>
      </c>
      <c r="C26" s="224">
        <v>5000</v>
      </c>
      <c r="D26" s="225" t="s">
        <v>79</v>
      </c>
      <c r="E26" s="226">
        <v>0</v>
      </c>
      <c r="G26" s="165" t="s">
        <v>354</v>
      </c>
      <c r="H26" s="229">
        <v>0</v>
      </c>
      <c r="J26" s="180" t="s">
        <v>345</v>
      </c>
      <c r="K26" s="222">
        <f>333/12</f>
        <v>27.75</v>
      </c>
      <c r="M26" s="165" t="s">
        <v>24</v>
      </c>
      <c r="N26" s="240">
        <v>0</v>
      </c>
      <c r="P26"/>
      <c r="Q26"/>
      <c r="S26"/>
      <c r="T26"/>
      <c r="V26" s="177" t="s">
        <v>54</v>
      </c>
      <c r="W26" s="185">
        <f ca="1">-OFFSET('Wert, AfA, Darlehen'!D114,,Cockpit!T10)</f>
        <v>-140205.92222571312</v>
      </c>
    </row>
    <row r="27" spans="2:23" ht="16" thickBot="1">
      <c r="B27" s="223" t="s">
        <v>10</v>
      </c>
      <c r="C27" s="224">
        <v>5000</v>
      </c>
      <c r="D27" s="225" t="s">
        <v>79</v>
      </c>
      <c r="E27" s="226"/>
      <c r="G27" s="166" t="s">
        <v>353</v>
      </c>
      <c r="H27" s="167">
        <f>((H21*D14)*(1/80*1.5)-(12*K26))/C11</f>
        <v>62.743269230769236</v>
      </c>
      <c r="J27" s="181" t="s">
        <v>350</v>
      </c>
      <c r="K27" s="182">
        <f>C11*H26/12</f>
        <v>0</v>
      </c>
      <c r="M27" s="165" t="s">
        <v>25</v>
      </c>
      <c r="N27" s="240">
        <v>0</v>
      </c>
      <c r="P27" s="433" t="s">
        <v>40</v>
      </c>
      <c r="Q27" s="434"/>
      <c r="S27" s="433" t="s">
        <v>40</v>
      </c>
      <c r="T27" s="434"/>
      <c r="V27" s="207" t="s">
        <v>292</v>
      </c>
      <c r="W27" s="208">
        <f>-N10</f>
        <v>-78528.099999999977</v>
      </c>
    </row>
    <row r="28" spans="2:23" ht="16" thickBot="1">
      <c r="B28" s="223" t="s">
        <v>10</v>
      </c>
      <c r="C28" s="224">
        <v>0</v>
      </c>
      <c r="D28" s="225" t="s">
        <v>79</v>
      </c>
      <c r="E28" s="226"/>
      <c r="J28" s="154" t="s">
        <v>351</v>
      </c>
      <c r="K28" s="159">
        <f>H25*H17</f>
        <v>0</v>
      </c>
      <c r="M28" s="165" t="s">
        <v>26</v>
      </c>
      <c r="N28" s="185">
        <f>(N26+N27)*N25/12</f>
        <v>0</v>
      </c>
      <c r="P28" s="168" t="s">
        <v>13</v>
      </c>
      <c r="Q28" s="188">
        <f>Q19</f>
        <v>1592.4933333333333</v>
      </c>
      <c r="S28" s="168" t="s">
        <v>13</v>
      </c>
      <c r="T28" s="188">
        <f ca="1">T19</f>
        <v>2050.0962195077973</v>
      </c>
      <c r="V28" s="207" t="s">
        <v>293</v>
      </c>
      <c r="W28" s="208">
        <f ca="1">OFFSET('Miete, Cashflow, Steuern'!D66,,Cockpit!T10)</f>
        <v>71567.727230635806</v>
      </c>
    </row>
    <row r="29" spans="2:23" ht="16" thickBot="1">
      <c r="B29" s="223" t="s">
        <v>10</v>
      </c>
      <c r="C29" s="224">
        <v>0</v>
      </c>
      <c r="D29" s="225" t="s">
        <v>79</v>
      </c>
      <c r="E29" s="226"/>
      <c r="G29" s="433" t="s">
        <v>130</v>
      </c>
      <c r="H29" s="434"/>
      <c r="J29" s="154" t="s">
        <v>94</v>
      </c>
      <c r="K29" s="159">
        <f>K46</f>
        <v>0</v>
      </c>
      <c r="M29" s="164" t="s">
        <v>107</v>
      </c>
      <c r="N29" s="186">
        <f>HLOOKUP(0,'Wert, AfA, Darlehen'!D63:BA101,39,FALSE)</f>
        <v>2020</v>
      </c>
      <c r="P29" s="155" t="s">
        <v>357</v>
      </c>
      <c r="Q29" s="185">
        <f>-K12+K27+K28</f>
        <v>-317.82666666666665</v>
      </c>
      <c r="S29" s="155" t="s">
        <v>357</v>
      </c>
      <c r="T29" s="185">
        <f ca="1">OFFSET('Miete, Cashflow, Steuern'!D72,,Cockpit!T10)</f>
        <v>-403.55553089406993</v>
      </c>
      <c r="V29" s="209" t="s">
        <v>294</v>
      </c>
      <c r="W29" s="179">
        <f ca="1">SUM(W25:W28)</f>
        <v>439186.28742661711</v>
      </c>
    </row>
    <row r="30" spans="2:23" ht="16" thickBot="1">
      <c r="B30" s="165" t="s">
        <v>7</v>
      </c>
      <c r="C30" s="30">
        <f>SUM(C26:C29)</f>
        <v>10000</v>
      </c>
      <c r="D30" s="23" t="s">
        <v>7</v>
      </c>
      <c r="E30" s="159">
        <f>SUM(E26:E29)</f>
        <v>0</v>
      </c>
      <c r="G30" s="168" t="s">
        <v>111</v>
      </c>
      <c r="H30" s="230">
        <v>0.01</v>
      </c>
      <c r="J30" s="183" t="s">
        <v>352</v>
      </c>
      <c r="K30" s="184">
        <f>K25+K27+K28+K29</f>
        <v>58.333333333333336</v>
      </c>
      <c r="L30" s="1"/>
      <c r="N30" s="29"/>
      <c r="P30" s="155" t="s">
        <v>33</v>
      </c>
      <c r="Q30" s="185">
        <f>Q21</f>
        <v>-524.70000000000005</v>
      </c>
      <c r="S30" s="155" t="s">
        <v>33</v>
      </c>
      <c r="T30" s="185">
        <f ca="1">T21</f>
        <v>-246.03949958072826</v>
      </c>
    </row>
    <row r="31" spans="2:23" ht="16" thickBot="1">
      <c r="B31" s="164" t="s">
        <v>121</v>
      </c>
      <c r="C31" s="215">
        <f>0.15*H21*(D14+E21)*1.19</f>
        <v>53816.307362999993</v>
      </c>
      <c r="D31" s="216" t="s">
        <v>122</v>
      </c>
      <c r="E31" s="161">
        <f>D14+E30</f>
        <v>357400</v>
      </c>
      <c r="G31" s="165" t="s">
        <v>112</v>
      </c>
      <c r="H31" s="233">
        <v>1.4999999999999999E-2</v>
      </c>
      <c r="M31" s="438" t="s">
        <v>257</v>
      </c>
      <c r="N31" s="439"/>
      <c r="P31" s="155" t="s">
        <v>308</v>
      </c>
      <c r="Q31" s="185">
        <f>-'Wert, AfA, Darlehen'!D21-'Wert, AfA, Darlehen'!D29</f>
        <v>-519.15319666666676</v>
      </c>
      <c r="S31" s="155" t="s">
        <v>308</v>
      </c>
      <c r="T31" s="185">
        <f ca="1">-OFFSET('Wert, AfA, Darlehen'!D21,,Cockpit!T10)-OFFSET('Wert, AfA, Darlehen'!D29,,Cockpit!T10)</f>
        <v>-519.15319666666676</v>
      </c>
      <c r="U31" s="31"/>
      <c r="V31" s="433" t="s">
        <v>399</v>
      </c>
      <c r="W31" s="434"/>
    </row>
    <row r="32" spans="2:23" ht="16" thickBot="1">
      <c r="G32" s="164" t="s">
        <v>113</v>
      </c>
      <c r="H32" s="234">
        <v>0.02</v>
      </c>
      <c r="J32" s="433" t="s">
        <v>355</v>
      </c>
      <c r="K32" s="434"/>
      <c r="M32" s="168" t="s">
        <v>23</v>
      </c>
      <c r="N32" s="237">
        <v>0</v>
      </c>
      <c r="P32" s="155" t="s">
        <v>39</v>
      </c>
      <c r="Q32" s="185">
        <f>SUM(Q28:Q31)</f>
        <v>230.81346999999994</v>
      </c>
      <c r="S32" s="155" t="s">
        <v>39</v>
      </c>
      <c r="T32" s="185">
        <f ca="1">SUM(T28:T31)</f>
        <v>881.34799236633228</v>
      </c>
      <c r="V32" s="153" t="s">
        <v>53</v>
      </c>
      <c r="W32" s="188">
        <f ca="1">W25</f>
        <v>586352.58242169442</v>
      </c>
    </row>
    <row r="33" spans="2:23" ht="16" thickBot="1">
      <c r="B33" s="433" t="s">
        <v>9</v>
      </c>
      <c r="C33" s="437"/>
      <c r="D33" s="437"/>
      <c r="E33" s="434"/>
      <c r="J33" s="238" t="s">
        <v>358</v>
      </c>
      <c r="K33" s="235"/>
      <c r="M33" s="165" t="s">
        <v>24</v>
      </c>
      <c r="N33" s="240">
        <v>0</v>
      </c>
      <c r="P33" s="165" t="s">
        <v>309</v>
      </c>
      <c r="Q33" s="242">
        <v>0.42</v>
      </c>
      <c r="S33" s="165" t="s">
        <v>309</v>
      </c>
      <c r="T33" s="171">
        <f ca="1">OFFSET('Miete, Cashflow, Steuern'!D76,,Cockpit!T10)</f>
        <v>0.42</v>
      </c>
      <c r="V33" s="177" t="s">
        <v>54</v>
      </c>
      <c r="W33" s="185">
        <f ca="1">W26</f>
        <v>-140205.92222571312</v>
      </c>
    </row>
    <row r="34" spans="2:23" ht="16" thickBot="1">
      <c r="B34" s="450" t="s">
        <v>7</v>
      </c>
      <c r="C34" s="451"/>
      <c r="D34" s="451"/>
      <c r="E34" s="175">
        <f>D14+E21+C30</f>
        <v>396528.1</v>
      </c>
      <c r="J34" s="239" t="s">
        <v>359</v>
      </c>
      <c r="K34" s="236"/>
      <c r="M34" s="165" t="s">
        <v>25</v>
      </c>
      <c r="N34" s="240">
        <v>0</v>
      </c>
      <c r="P34" s="160" t="s">
        <v>42</v>
      </c>
      <c r="Q34" s="179">
        <f>Q33*Q32</f>
        <v>96.941657399999968</v>
      </c>
      <c r="S34" s="160" t="s">
        <v>42</v>
      </c>
      <c r="T34" s="179">
        <f ca="1">T33*T32</f>
        <v>370.16615679385956</v>
      </c>
      <c r="V34" s="209" t="s">
        <v>400</v>
      </c>
      <c r="W34" s="179">
        <f ca="1">W32+W33</f>
        <v>446146.66019598127</v>
      </c>
    </row>
    <row r="35" spans="2:23" ht="16" thickBot="1">
      <c r="J35" s="239" t="s">
        <v>360</v>
      </c>
      <c r="K35" s="236"/>
      <c r="M35" s="165" t="s">
        <v>26</v>
      </c>
      <c r="N35" s="185">
        <f>(N33+N34)*N32/12</f>
        <v>0</v>
      </c>
    </row>
    <row r="36" spans="2:23" ht="16" thickBot="1">
      <c r="J36" s="239" t="s">
        <v>361</v>
      </c>
      <c r="K36" s="236"/>
      <c r="M36" s="164" t="s">
        <v>107</v>
      </c>
      <c r="N36" s="186">
        <f>HLOOKUP(0,'Wert, AfA, Darlehen'!D80:BA101,22,FALSE)</f>
        <v>2020</v>
      </c>
      <c r="P36" s="438" t="s">
        <v>76</v>
      </c>
      <c r="Q36" s="439"/>
      <c r="V36" s="433" t="s">
        <v>401</v>
      </c>
      <c r="W36" s="434"/>
    </row>
    <row r="37" spans="2:23" ht="16" thickBot="1">
      <c r="J37" s="177" t="s">
        <v>139</v>
      </c>
      <c r="K37" s="222"/>
      <c r="L37"/>
      <c r="N37" s="29"/>
      <c r="P37" s="168" t="s">
        <v>35</v>
      </c>
      <c r="Q37" s="195">
        <f>IF(N10&gt;0,Q9/N10,"n/a")</f>
        <v>0.19081449966572483</v>
      </c>
      <c r="V37" s="153" t="s">
        <v>403</v>
      </c>
      <c r="W37" s="188">
        <f>W27</f>
        <v>-78528.099999999977</v>
      </c>
    </row>
    <row r="38" spans="2:23" ht="16" thickBot="1">
      <c r="J38" s="178" t="s">
        <v>7</v>
      </c>
      <c r="K38" s="179">
        <f>SUM(K33:K37)</f>
        <v>0</v>
      </c>
      <c r="L38" s="6"/>
      <c r="M38" s="438" t="s">
        <v>258</v>
      </c>
      <c r="N38" s="439"/>
      <c r="P38" s="190" t="s">
        <v>100</v>
      </c>
      <c r="Q38" s="196">
        <f>Q10/N10</f>
        <v>9.9789758203751328E-2</v>
      </c>
      <c r="V38" s="154" t="s">
        <v>293</v>
      </c>
      <c r="W38" s="185">
        <f ca="1">W28</f>
        <v>71567.727230635806</v>
      </c>
    </row>
    <row r="39" spans="2:23" ht="16" thickBot="1">
      <c r="L39" s="6"/>
      <c r="M39" s="168" t="s">
        <v>23</v>
      </c>
      <c r="N39" s="237">
        <v>0</v>
      </c>
      <c r="O39" s="6"/>
      <c r="V39" s="209" t="s">
        <v>402</v>
      </c>
      <c r="W39" s="179">
        <f ca="1">W37+W38</f>
        <v>-6960.3727693641704</v>
      </c>
    </row>
    <row r="40" spans="2:23" ht="16" thickBot="1">
      <c r="J40" s="433" t="s">
        <v>356</v>
      </c>
      <c r="K40" s="434"/>
      <c r="L40" s="6"/>
      <c r="M40" s="165" t="s">
        <v>24</v>
      </c>
      <c r="N40" s="240"/>
      <c r="O40" s="6"/>
      <c r="S40" s="5"/>
      <c r="T40" s="5"/>
    </row>
    <row r="41" spans="2:23">
      <c r="J41" s="238" t="s">
        <v>358</v>
      </c>
      <c r="K41" s="235"/>
      <c r="L41" s="6"/>
      <c r="M41" s="165" t="s">
        <v>25</v>
      </c>
      <c r="N41" s="240"/>
      <c r="O41" s="6"/>
    </row>
    <row r="42" spans="2:23">
      <c r="J42" s="239" t="s">
        <v>359</v>
      </c>
      <c r="K42" s="236"/>
      <c r="L42" s="6"/>
      <c r="M42" s="165" t="s">
        <v>26</v>
      </c>
      <c r="N42" s="185">
        <f>(N40+N41)*N39/12</f>
        <v>0</v>
      </c>
      <c r="O42" s="6"/>
    </row>
    <row r="43" spans="2:23" ht="16" thickBot="1">
      <c r="J43" s="239" t="s">
        <v>360</v>
      </c>
      <c r="K43" s="236"/>
      <c r="L43" s="6"/>
      <c r="M43" s="164" t="s">
        <v>107</v>
      </c>
      <c r="N43" s="186">
        <f>HLOOKUP(0,'Wert, AfA, Darlehen'!D97:BA101,5,FALSE)</f>
        <v>2020</v>
      </c>
      <c r="O43" s="6"/>
    </row>
    <row r="44" spans="2:23">
      <c r="J44" s="239" t="s">
        <v>361</v>
      </c>
      <c r="K44" s="236"/>
      <c r="L44" s="6"/>
      <c r="M44" s="6"/>
      <c r="N44" s="6"/>
      <c r="O44" s="6"/>
    </row>
    <row r="45" spans="2:23">
      <c r="J45" s="177" t="s">
        <v>139</v>
      </c>
      <c r="K45" s="222"/>
      <c r="L45" s="6"/>
      <c r="O45" s="6"/>
    </row>
    <row r="46" spans="2:23" ht="16" thickBot="1">
      <c r="J46" s="178" t="s">
        <v>7</v>
      </c>
      <c r="K46" s="179">
        <f>SUM(K41:K45)</f>
        <v>0</v>
      </c>
      <c r="L46" s="6"/>
      <c r="O46" s="6"/>
    </row>
    <row r="47" spans="2:23">
      <c r="L47" s="6"/>
      <c r="O47" s="6"/>
    </row>
    <row r="48" spans="2:23">
      <c r="L48" s="6"/>
      <c r="O48" s="6"/>
    </row>
    <row r="49" spans="2:18">
      <c r="B49" s="137" t="s">
        <v>394</v>
      </c>
      <c r="L49" s="6"/>
    </row>
    <row r="50" spans="2:18">
      <c r="L50" s="6"/>
    </row>
    <row r="51" spans="2:18">
      <c r="L51" s="6"/>
      <c r="M51" s="6"/>
      <c r="N51" s="6"/>
    </row>
    <row r="52" spans="2:18">
      <c r="M52" s="6"/>
      <c r="N52" s="6"/>
      <c r="R52" s="7"/>
    </row>
    <row r="59" spans="2:18">
      <c r="M59" s="6"/>
      <c r="N59" s="6"/>
    </row>
    <row r="60" spans="2:18">
      <c r="M60" s="6"/>
      <c r="N60" s="6"/>
    </row>
    <row r="61" spans="2:18">
      <c r="M61" s="6"/>
      <c r="N61" s="6"/>
    </row>
    <row r="62" spans="2:18">
      <c r="M62" s="6"/>
      <c r="N62" s="6"/>
    </row>
    <row r="63" spans="2:18">
      <c r="M63" s="6"/>
      <c r="N63" s="6"/>
    </row>
    <row r="64" spans="2:18">
      <c r="M64" s="6"/>
      <c r="N64" s="6"/>
    </row>
    <row r="65" spans="13:14">
      <c r="M65" s="6"/>
      <c r="N65" s="6"/>
    </row>
    <row r="66" spans="13:14">
      <c r="M66" s="6"/>
      <c r="N66" s="6"/>
    </row>
    <row r="67" spans="13:14">
      <c r="M67" s="6"/>
      <c r="N67" s="6"/>
    </row>
    <row r="68" spans="13:14">
      <c r="M68" s="6"/>
      <c r="N68" s="6"/>
    </row>
    <row r="69" spans="13:14">
      <c r="M69" s="6"/>
      <c r="N69" s="6"/>
    </row>
    <row r="70" spans="13:14">
      <c r="M70" s="6"/>
      <c r="N70" s="6"/>
    </row>
    <row r="71" spans="13:14">
      <c r="M71" s="6"/>
      <c r="N71" s="6"/>
    </row>
  </sheetData>
  <sheetProtection algorithmName="SHA-512" hashValue="ux0oHYC/6H098xPtLDH7Ma8HSzsI/ZRQmAzx7Ihx3KMpgokn6qOwSD0FXLY3vi+FOnypuLSY9eDXh5hO7o0tIw==" saltValue="D4kmNhbKzd39kR+pTigUQQ==" spinCount="100000" sheet="1" objects="1" scenarios="1" formatCells="0" formatColumns="0"/>
  <mergeCells count="62">
    <mergeCell ref="V14:W14"/>
    <mergeCell ref="B6:E6"/>
    <mergeCell ref="P8:Q8"/>
    <mergeCell ref="G6:H6"/>
    <mergeCell ref="P12:Q12"/>
    <mergeCell ref="S6:T6"/>
    <mergeCell ref="J6:K6"/>
    <mergeCell ref="M6:N6"/>
    <mergeCell ref="P6:Q6"/>
    <mergeCell ref="B14:C14"/>
    <mergeCell ref="P1:Q3"/>
    <mergeCell ref="N1:N3"/>
    <mergeCell ref="V6:W6"/>
    <mergeCell ref="V8:W8"/>
    <mergeCell ref="V1:W3"/>
    <mergeCell ref="S1:T3"/>
    <mergeCell ref="S27:T27"/>
    <mergeCell ref="P18:Q18"/>
    <mergeCell ref="M8:N8"/>
    <mergeCell ref="M38:N38"/>
    <mergeCell ref="J18:K18"/>
    <mergeCell ref="J32:K32"/>
    <mergeCell ref="S18:T18"/>
    <mergeCell ref="J24:K24"/>
    <mergeCell ref="J15:K15"/>
    <mergeCell ref="P36:Q36"/>
    <mergeCell ref="M31:N31"/>
    <mergeCell ref="S8:T8"/>
    <mergeCell ref="P27:Q27"/>
    <mergeCell ref="J8:K8"/>
    <mergeCell ref="G19:H19"/>
    <mergeCell ref="C9:E9"/>
    <mergeCell ref="B20:C20"/>
    <mergeCell ref="J40:K40"/>
    <mergeCell ref="D15:E15"/>
    <mergeCell ref="B15:C15"/>
    <mergeCell ref="B18:C18"/>
    <mergeCell ref="B19:C19"/>
    <mergeCell ref="B34:D34"/>
    <mergeCell ref="B33:E33"/>
    <mergeCell ref="B21:C21"/>
    <mergeCell ref="G29:H29"/>
    <mergeCell ref="B24:E24"/>
    <mergeCell ref="G24:H24"/>
    <mergeCell ref="B16:C16"/>
    <mergeCell ref="B17:C17"/>
    <mergeCell ref="V31:W31"/>
    <mergeCell ref="V36:W36"/>
    <mergeCell ref="D1:E3"/>
    <mergeCell ref="M1:M3"/>
    <mergeCell ref="C1:C3"/>
    <mergeCell ref="J1:K3"/>
    <mergeCell ref="G1:H3"/>
    <mergeCell ref="V24:W24"/>
    <mergeCell ref="V20:W20"/>
    <mergeCell ref="S12:T12"/>
    <mergeCell ref="B8:E8"/>
    <mergeCell ref="G8:H8"/>
    <mergeCell ref="M15:N15"/>
    <mergeCell ref="D14:E14"/>
    <mergeCell ref="M24:N24"/>
    <mergeCell ref="B13:E13"/>
  </mergeCells>
  <dataValidations count="146">
    <dataValidation type="list" allowBlank="1" showInputMessage="1" showErrorMessage="1" promptTitle="Steuerliche Behandlung" prompt="Sofort: Betrag wird sofort als Werbungskosten geltend gemacht. Keine langfristige Abschreibung. Kein Einfluss auf Cashflow._x000a__x000a_Aktivieren: Betrag wird langfristig zusammen mit dem Gebäude abgeschrieben. Kein sofortiger Steuervorteil. Dafür höherer Cashflow." sqref="D26:D29" xr:uid="{00000000-0002-0000-0100-000000000000}">
      <formula1>"Aktivieren,Sofort"</formula1>
    </dataValidation>
    <dataValidation allowBlank="1" showInputMessage="1" showErrorMessage="1" promptTitle="Adresse" prompt="Hier gibst du die Adresse deiner Immobilie ein. Sie erscheint dann automatisch auch auf allen Blättern und Ausdrucken." sqref="C9:E9" xr:uid="{00000000-0002-0000-0100-000001000000}"/>
    <dataValidation type="date" allowBlank="1" showInputMessage="1" showErrorMessage="1" errorTitle="Kaufdatum" error="Bitte gib ein gültiges Datum zwischen dem 01.01.1900 und 31.12.2199 ein. Wenn du das Kaufdatum noch nicht kennst, gib einfach den 1. Januar des aktuellen Jahres ein, um den Tool alle Berechnungen zu ermöglichen." promptTitle="Kaufdatum" prompt="Hier gibst du das Kaufdatum ein. Dieses wird an vielen Stellen im Tool verwendet und bestimmt auch, mit welchem Jahr alle Zeitverläufe beginnen etc. Rechnerisch beginnen alle Darlehen, Wertentwicklungen usw. am 1. Januar des Jahres, das du hier eingibst." sqref="C10" xr:uid="{00000000-0002-0000-0100-000002000000}">
      <formula1>1</formula1>
      <formula2>109574</formula2>
    </dataValidation>
    <dataValidation type="decimal" operator="greaterThan" showInputMessage="1" showErrorMessage="1" errorTitle="Wohnfläche" error="Bitte gib die Wohnfläche in m² als positive Zahl ein, bspw. 31." promptTitle="Wohnfläche" prompt="Hier gibst du die Gesamt-Wohnfläche der Immobilie ein._x000a__x000a_Format: Wohnfläche in m² als positive Zahl, bspw. 31." sqref="C11" xr:uid="{00000000-0002-0000-0100-000003000000}">
      <formula1>0</formula1>
    </dataValidation>
    <dataValidation type="decimal" operator="greaterThanOrEqual" allowBlank="1" showInputMessage="1" showErrorMessage="1" errorTitle="Stellplätze" error="Bitte gib die Anzahl der Stellplätze als nicht negative Zahl ein, bspw. 1." promptTitle="Stellplätze" prompt="Hier gibst du die Anzahl an Stellplätzen ein, die zur Immobilie gehören. Dies dient lediglich deiner eigenen Informationen._x000a__x000a_Format: Anzahl Stellplätze als nicht negative Zahl, bspw. 1." sqref="E11" xr:uid="{00000000-0002-0000-0100-000004000000}">
      <formula1>0</formula1>
    </dataValidation>
    <dataValidation type="decimal" operator="greaterThanOrEqual" showInputMessage="1" showErrorMessage="1" errorTitle="Kaufpreis" error="Bitte gib den Kaufpreis in Euro ein, bspw. 55000. Der Kaufpreis darf nicht negativ sein. " promptTitle="Kaufpreis" prompt="Hier gibst du den Kaufpreis ein._x000a__x000a_Format: Kaufpreis in Euro, bspw. 55000." sqref="D14:E14" xr:uid="{00000000-0002-0000-0100-000005000000}">
      <formula1>0</formula1>
    </dataValidation>
    <dataValidation type="decimal" operator="greaterThanOrEqual" allowBlank="1" showInputMessage="1" showErrorMessage="1" errorTitle="Makler" error="Bitte gib die Maklerprovision in % des Kaufpreises ein, bspw. 3,57%. Der Wert darf nicht negativ sein." promptTitle="Makler" prompt="Hier gibst du die Maklerprovision (inkl. MwSt.) ein._x000a__x000a_Format: Maklerprovision in % des Kaufpreises, bspw. 3,57%." sqref="D16" xr:uid="{00000000-0002-0000-0100-000006000000}">
      <formula1>0</formula1>
    </dataValidation>
    <dataValidation type="decimal" operator="greaterThanOrEqual" allowBlank="1" showInputMessage="1" showErrorMessage="1" errorTitle="Notar" error="Bitte gib die Notarkosten in % des Kaufpreises ein, bspw. 1,50%. Der Wert darf nicht negativ sein." promptTitle="Notar" prompt="Hier gibst du die Notarkosten (inkl. MwSt.) ein. Eine übliche Annahme ist 1,50% des Kaufpreises._x000a__x000a_Format: Notarkosten in % des Kaufpreises, bspw. 1,50%." sqref="D17" xr:uid="{00000000-0002-0000-0100-000007000000}">
      <formula1>0</formula1>
    </dataValidation>
    <dataValidation type="decimal" operator="greaterThanOrEqual" allowBlank="1" showInputMessage="1" showErrorMessage="1" errorTitle="Grundbuch Amt" error="Bitte gib die Kosten für das Grundbuch Amt in % des Kaufpreises ein, bspw. 0,50%. Der Wert darf nicht negativ sein." promptTitle="Grundbuch Amt" prompt="Hier gibst du die Kosten für das Grundbuch Amt ein. Eine übliche Annahme ist 0,50% des Kaufpreises (inkl. Eintragung einer Grundschuld)._x000a__x000a_Format: Kosten für das Grundbuch Amt in % des Kaufpreises, bspw. 0,50%." sqref="D18" xr:uid="{00000000-0002-0000-0100-000008000000}">
      <formula1>0</formula1>
    </dataValidation>
    <dataValidation type="decimal" operator="greaterThanOrEqual" allowBlank="1" showInputMessage="1" showErrorMessage="1" errorTitle="Grunderwerbsteuer" error="Bitte gib die Grunderwerbsteuer in % des Kaufpreises ein, bspw. 6,50%. Der Wert darf nicht negativ sein." promptTitle="Grunderwerbsteuer" prompt="Hier gibst du die Grunderwerbsteuer ein. Stand 07/2017 nach Bundesländern: _x000a__x000a_3,5%: BY, SN_x000a_4,5%: HH_x000a_5,0%: BW, HB, MV, NI, RP, ST_x000a_6,0%: BE, HE _x000a_6,5%: SH, NW, SL, BB, TH_x000a__x000a_Format: Grunderwerbsteuer in % des Kaufpreises, bspw. 6,50%." sqref="D19" xr:uid="{00000000-0002-0000-0100-000009000000}">
      <formula1>0</formula1>
    </dataValidation>
    <dataValidation type="decimal" operator="greaterThanOrEqual" allowBlank="1" showInputMessage="1" showErrorMessage="1" errorTitle="Sonstige Kaufnebenkosten" error="Bitte gib die sonstigen Kaufnebenkosten in % des Kaufpreises ein, bspw. 1,00%. Der Wert darf nicht negativ sein." promptTitle="Sonstige Kaufnebenkosten" prompt="Hier gibst du sonstige Kaufnebenkosten ein. Bspw. für einen Bausachverständigen._x000a__x000a_Format: Sonstige Kaufnebenkosten in % des Kaufpreises, bspw. 1,00%." sqref="D20" xr:uid="{00000000-0002-0000-0100-00000A000000}">
      <formula1>0</formula1>
    </dataValidation>
    <dataValidation allowBlank="1" showInputMessage="1" showErrorMessage="1" promptTitle="Anfängliche Investitionen" prompt="Hier gibst du anfängliche Investitionen ein. Das sind typischerweise Sanierungs-, Renovierungs- oder Möblierungsarbeiten, die du kurz nach dem Kauf durchführen möchtest. Diese steigern deine Gesamtinvestitionskosten und deinen Kapitalbededarf." sqref="B24:E24" xr:uid="{00000000-0002-0000-0100-00000B000000}"/>
    <dataValidation allowBlank="1" showInputMessage="1" showErrorMessage="1" promptTitle="Objekt" prompt="Hier gibst du einige Basisdaten zum Objekt ein. Insbesondere die Wohnfläche sowie das Kaufdatum wird in vielen Berechnungen verwendet und ist deshalb Pflicht." sqref="B8:E8" xr:uid="{00000000-0002-0000-0100-00000C000000}"/>
    <dataValidation allowBlank="1" showInputMessage="1" showErrorMessage="1" promptTitle="Kaufpreis und Kaufnebenkosten" prompt="Hier gibst du den Kaufpreis und die Kaufnebenkosten ein. Statt der % Werte kannst du bei den Nebenkosten auch einfach einen Euro-Betrag im Feld rechts daneben eingeben." sqref="B13:E13" xr:uid="{00000000-0002-0000-0100-00000D000000}"/>
    <dataValidation allowBlank="1" showInputMessage="1" showErrorMessage="1" promptTitle="Anfängliche Investitionen - was" prompt="Hier beschreibst du kurz, worum es bei der Investition geht." sqref="B26:B29" xr:uid="{00000000-0002-0000-0100-00000E000000}"/>
    <dataValidation type="decimal" operator="greaterThanOrEqual" allowBlank="1" showInputMessage="1" showErrorMessage="1" errorTitle="Anfängliche Inv. - Kosten" error="Bitte gib die Kosten in Euro ein, bspw. 3000. Der Wert darf nicht negativ sein." promptTitle="Anfängliche Inv. - Kosten" prompt="Hier gibst du ein, wie viel die jeweilige investition insgesamt kostet (inkl. MwSt.)._x000a__x000a_Format: Kosten in Euro, bspw. 3000." sqref="C26:C29" xr:uid="{00000000-0002-0000-0100-00000F000000}">
      <formula1>0</formula1>
    </dataValidation>
    <dataValidation type="decimal" operator="greaterThanOrEqual" allowBlank="1" showInputMessage="1" showErrorMessage="1" errorTitle="Wertsteigerung" error="Bitte gib die Wertsteigerung für die Investition in Euro ein, bspw. 10000. Der Wert darf nicht negativ sein." promptTitle="Wertsteigerung" prompt="Hier gibst du ein, zu welcher Wertsteigerung die jeweilige Investition führt. Diese kann deutlich über den Kosten liegen und wird in der Prognose der Wertentwicklung berücksichtigt._x000a__x000a_Format: Wertsteigerung in Euro, bspw. 10000." sqref="E26:E29" xr:uid="{00000000-0002-0000-0100-000010000000}">
      <formula1>0</formula1>
    </dataValidation>
    <dataValidation allowBlank="1" showInputMessage="1" showErrorMessage="1" promptTitle="Neuer Wert" prompt="Der &quot;neue&quot; Wert der Immobilie setzt sich aus dem Kaufpreis und den erfassten wertsteigernden Investitionen zusammen. Dies ist der rechnerische Ausgangspunkt für die Prognose der weiteren Wertentwicklung." sqref="E31" xr:uid="{00000000-0002-0000-0100-000011000000}"/>
    <dataValidation allowBlank="1" showInputMessage="1" showErrorMessage="1" promptTitle="15% Grenze" prompt="Wenn die Investitionen in den ersten 3 Jahren über diesem Wert liegen, stellen sie &quot;anschaffungsnahen Herstellungsaufwand&quot; dar und dürfen steuerlich nur noch langfristig abgeschrieben werden (--&gt; &quot;aktivieren&quot;). Bitte unbedingt Steuerberater einbinden." sqref="C31" xr:uid="{00000000-0002-0000-0100-000012000000}"/>
    <dataValidation allowBlank="1" showInputMessage="1" showErrorMessage="1" promptTitle="Gesamtinvestitionskosten" prompt="Hier werden deine Gesamtinvestitionskosten angezeigt. Dies ist die Summe aus Kaufpreis, Kaufnebenkosten und anfänglichen Investitionen." sqref="B33:E33" xr:uid="{00000000-0002-0000-0100-000013000000}"/>
    <dataValidation allowBlank="1" showInputMessage="1" showErrorMessage="1" promptTitle="Soll-Miete pro Monat" prompt="Hier gibst du deine Soll-Miete pro Monat ein. Wenn du in der Profi-Version den Mehrfamilienhaus-Kalkulator eingeschaltet hast, ziehen sich die Daten von dort. Die normalen Eingabefelder sind dann ausgegraut." sqref="G8:H8" xr:uid="{00000000-0002-0000-0100-000014000000}"/>
    <dataValidation type="decimal" operator="greaterThanOrEqual" allowBlank="1" showInputMessage="1" showErrorMessage="1" errorTitle="Kaltmiete pro qm" error="Bitte gib die Kaltmiete pro m² in Euro ein, bspw. 12,0. DIe Miete darf nicht negativ sein." promptTitle="Kaltmiete Wohnfläche pro qm" prompt="Hier gibst du die Kaltmiete pro Quadratmeter Wohnfläche ein. Du kannst darunter auch einfach eine Gesamtmiete für die Wohnfläche eingeben._x000a__x000a_Format: Miete pro m² in Euro, bspw. 12,0." sqref="H9" xr:uid="{00000000-0002-0000-0100-000015000000}">
      <formula1>0</formula1>
    </dataValidation>
    <dataValidation type="decimal" operator="greaterThanOrEqual" allowBlank="1" showInputMessage="1" showErrorMessage="1" errorTitle="Kaltmiete Wohnfäche gesamt" error="Wenn du statt der automatischen Berechnung eine Gesamtmiete eingeben möchtest, gib diese bitte in Euro als Zahl ein, bspw. 372. Die Miete darf nicht negativ sein." promptTitle="Kaltmiete Wohnfläche gesamt" prompt="Dieser Wert wird aus der Wohnfläche und der Kaltmiete pro m² berechnet. Du kannst die Formel aber auch einfach mit einer Gesamtmiete für die Wohnfläche überschreiben._x000a__x000a_Format: Miete pro Monat in Euro, bspw. 372." sqref="H10" xr:uid="{00000000-0002-0000-0100-000016000000}">
      <formula1>0</formula1>
    </dataValidation>
    <dataValidation type="decimal" operator="greaterThanOrEqual" allowBlank="1" showInputMessage="1" showErrorMessage="1" errorTitle="Miete für Stellplätze" error="Bitte gib die Miete für Stellplätze in Euro als Zahl ein, bspw. 45. Die Miete darf nicht negativ sein." promptTitle="Miete für Stellplätze" prompt="Hier gibst du eine eventuelle zusätzliche Miete für Stellplätze ein._x000a__x000a_Format: Miete pro Monat in Euro, bspw. 45." sqref="H11" xr:uid="{00000000-0002-0000-0100-000017000000}">
      <formula1>0</formula1>
    </dataValidation>
    <dataValidation type="decimal" operator="greaterThanOrEqual" allowBlank="1" showInputMessage="1" showErrorMessage="1" errorTitle="Sonstige Miete" error="Bitte gib die sonstigen Mieteinkünfte in Euro als Zahl ein, bspw. 50. Die Miete darf nicht negativ sein." promptTitle="Sonstige Miete" prompt="Hier gibst du eventuelle sonstige Mieteinkünfte ein. Das können zum Beispiel absehbare Überschüsse aus einer Pauschalmiete über die umlagefähigen Bewirtschaftungskosten sein._x000a__x000a_Format: Miete in Euro pro Monat, bspw. 50." sqref="H12" xr:uid="{00000000-0002-0000-0100-000018000000}">
      <formula1>0</formula1>
    </dataValidation>
    <dataValidation allowBlank="1" showInputMessage="1" showErrorMessage="1" promptTitle="Nettokaltmiete" prompt="Diese Nettokaltmiete ergibt sich aus deinen Mieteingaben. Sie ist die Ausgangsbasis für alle weiteren Berechnungen. Wenn du in der Profi-Version den Mehrfamilienhaus-Kalkulator verwendest, wird diese Zahl NICHT verwendet." sqref="H13" xr:uid="{00000000-0002-0000-0100-000019000000}"/>
    <dataValidation allowBlank="1" showInputMessage="1" showErrorMessage="1" promptTitle="Nettokaltmiete MFH-Kalkulator" prompt="Wenn du in der Profi-Version den Mehrfamilienhaus-Kalkulator einschaltest, wird hier die dort ermittelte Gesamtmiete verwendet (Summe über alle Wohneinheiten). Wenn du die normale Mietberechnung verwenden möchtest, schalte bitte den MFH-Kalkulator aus." sqref="H14" xr:uid="{00000000-0002-0000-0100-00001A000000}"/>
    <dataValidation allowBlank="1" showInputMessage="1" showErrorMessage="1" promptTitle="Nettokaltmiete (effektiv)" prompt="DIese Nettokaltmiete wird effektiv für alle weiteren Berechnungen verwendet. Es handelt sich entweder um die oben ermittelte Nettokaltmiete oder um die im Mehrfamilienhaus-Kalkulator ermittelte Gesamtmiete (Profi-Version)." sqref="H15" xr:uid="{00000000-0002-0000-0100-00001B000000}"/>
    <dataValidation allowBlank="1" showInputMessage="1" showErrorMessage="1" promptTitle="Umlagefähige Kosten" prompt="Die umlagefähigen Kosten stammen aus den Eingaben im Bereich &quot;Bewirtschaftungskosten&quot; und werden zur Ermittlung der Warmmiete auf die Nettokaltmiete aufgeschlagen." sqref="H16" xr:uid="{00000000-0002-0000-0100-00001C000000}"/>
    <dataValidation allowBlank="1" showInputMessage="1" showErrorMessage="1" promptTitle="Warmmiete" prompt="Dies ist die Summe aus der Nettokaltmiete (effektiv) und den umlagefähigen Kosten." sqref="H17" xr:uid="{00000000-0002-0000-0100-00001D000000}"/>
    <dataValidation type="decimal" allowBlank="1" showInputMessage="1" showErrorMessage="1" errorTitle="AfA Satz" error="Der Abschreibungssatz sollte in aller Regel 2,0% oder 2,5% betragen. Keinesfalls kann er negativ sein oder &gt; 100% betragen." promptTitle="AfA Satz" prompt="Jährlicher steuerlicher Abschreibungssatz. Für Wohngebäude mit Fertigstellung nach 31.12.1924: 2,0%. Bei Fertigstellung davor: 2,5%._x000a__x000a_In der Profi-Version kann auf einem separaten Tabellenblatt zusätzlich eine Denkmal-Abschreibung abgebildet werden." sqref="H20" xr:uid="{00000000-0002-0000-0100-00001E000000}">
      <formula1>0</formula1>
      <formula2>1</formula2>
    </dataValidation>
    <dataValidation type="decimal" allowBlank="1" showInputMessage="1" showErrorMessage="1" errorTitle="Gebäudeanteil am Kaufpreis" error="Bitte gib den Gebäudeanteil am Kaufpreis in % ein, bspw. 75%. Der Wert muss zwischen 0% und 100% liegen." promptTitle="Gebäudeanteil am Kaufpreis" prompt="Nur der Gebäudeanteil des Kaufpreises kann steuerlich abgeschrieben werden. Dieser Wert hat großen Einfluss auf den Cashflow. Zur Ermittlung findest du hier eine detaillierte Anleitung: http://bit.ly/2uPZxWo_x000a__x000a_Format: Gebäudeanteil in %, bspw. 75%." sqref="H21" xr:uid="{00000000-0002-0000-0100-00001F000000}">
      <formula1>0</formula1>
      <formula2>1</formula2>
    </dataValidation>
    <dataValidation allowBlank="1" showInputMessage="1" showErrorMessage="1" promptTitle="Basis langfristige Abschreibung" prompt="Auf diese Basis bezieht sich die langfristige Abschreibung (AfA Satz). Hierzu wird der Gebäudeanteil sowohl auf den Kaufpreis als auch auf die Kaufnebenkosten angewendet. Hinzu kommen &quot;aktivierte&quot; anfängliche Investitionen." sqref="H22" xr:uid="{00000000-0002-0000-0100-000020000000}"/>
    <dataValidation allowBlank="1" showInputMessage="1" showErrorMessage="1" promptTitle="Steuern" prompt="Hier gibst du wichtige Basisdaten für die steuerliche Berechnung deiner Immobilie ein. Bitte besprich alle steuerlichen Details immer auch mit deinem Steuerberater." sqref="G19:H19" xr:uid="{00000000-0002-0000-0100-000021000000}"/>
    <dataValidation allowBlank="1" showInputMessage="1" showErrorMessage="1" promptTitle="Rücklagen" prompt="Hier legst du fest, welche Rücklagen du für Mietausfall und die Instandhaltung der Immobilie bilden möchtest. Diese werden in der Cashflow Berechnung als regelmäßige Kosten berücksichtigt. Empfehlung: Unbedingt wirklich auf ein separates Konto zurücklegen" sqref="G24:H24" xr:uid="{00000000-0002-0000-0100-000022000000}"/>
    <dataValidation type="decimal" allowBlank="1" showInputMessage="1" showErrorMessage="1" errorTitle="Kalkulatorischer Mietausfall" error="Bitte gib den kalkulatorischen Mietausfall in % ein. Der Wert muss zwischen 0% und 100% liegen." promptTitle="Kalkulatorischer Mietausfall" prompt="Hier gibst du ein, wie viel % der Warmmiete du für zukünftigen Mietausfall zurücklegen möchtest. Die richtige Höhe hängt von der Lage und Vermietbarkeit der Immobilie ab. Eine häufige Annahme sind 3%._x000a__x000a_Format: Rücklage in % der Warmmiete, bspw. 3%." sqref="H25" xr:uid="{00000000-0002-0000-0100-000023000000}">
      <formula1>0</formula1>
      <formula2>1</formula2>
    </dataValidation>
    <dataValidation type="decimal" operator="greaterThanOrEqual" allowBlank="1" showInputMessage="1" showErrorMessage="1" errorTitle="Eigene Instandhaltungsrücklage" error="Bitte gib deine eigene Instandhaltungsrücklage in Euro pro m² Wohnfläche und Jahr ein, bspw. 10. Die Rücklage darf nicht negativ sein." promptTitle="Eigene Instandhaltungsrücklage" prompt="Wie viel Geld möchtest du für die Instandhaltung zurücklegen. Bei einer Eigentumswohnung gibt es zusätzlich die Rücklage der Eigentümergemeinschaft (WEG Rücklage). Eine übliche Annahme sind 10€_x000a__x000a_Format: Euro pro m² Wohnfläche und Jahr, bspw. 10." sqref="H26" xr:uid="{00000000-0002-0000-0100-000024000000}">
      <formula1>0</formula1>
    </dataValidation>
    <dataValidation allowBlank="1" showInputMessage="1" showErrorMessage="1" promptTitle="Empfohlene Instandhalt.-Rückl." prompt="Bei einer eigenen Rückl. in dieser Höhe, ergibt sich zusammen mit der WEG-Rücklage eine solide Gesamtrücklage gemäß der sog. Petersschen Formel. Voraussetzung: Der Gebäudeanteil am Kaufpreis wurde mit der entspr. Vorlage vom Finanzministerium ermittelt." sqref="H27" xr:uid="{00000000-0002-0000-0100-000025000000}"/>
    <dataValidation allowBlank="1" showInputMessage="1" showErrorMessage="1" promptTitle="Prognose" prompt="Hier gibst du Basisdaten für die Hochschätzung deiner Immobilien-Kalkulation in die Zukunft ein." sqref="G29:H29" xr:uid="{00000000-0002-0000-0100-000026000000}"/>
    <dataValidation type="decimal" allowBlank="1" showInputMessage="1" showErrorMessage="1" errorTitle="Kostensteigerung pro Jahr" error="Bitte gib die Kostensteigerung in % ein, bspw. 2%. Der Wert darf zwischen -100% und +1000% liegen." promptTitle="Kostensteigerung pro Jahr" prompt="Hier gibst du ein, mit welcher durchschnittlichen Kostensteigerung pro Jahr in allen Hochrechnungen kalkuliert werden soll. Wird für alle Kosten verwendet, bspw. das Hausgeld. Üblich: 2% (langfr. Inflation)._x000a__x000a_Format: % Kostensteigerung pro Jahr, bspw. 2%." sqref="H30" xr:uid="{00000000-0002-0000-0100-000027000000}">
      <formula1>-1</formula1>
      <formula2>10</formula2>
    </dataValidation>
    <dataValidation type="decimal" allowBlank="1" showInputMessage="1" showErrorMessage="1" errorTitle="Mietsteigerung pro Jahr" error="Bitte gib die Mietsteigerung in % ein, bspw. 2%. Der Wert darf zwischen -100% und +1000% liegen." promptTitle="Mietsteigerung pro Jahr" prompt="Hier gibst du ein, mit welcher durchschnittlichen Mietsteigerung pro Jahr in allen Hochrechnungen kalkuliert werden soll. In der Profi-Version kannst du individuelle Erhöhungen pro Jahr eingeben (eigenes Blatt)._x000a__x000a_Format: % Mietsteig. pro Jahr, bspw. 3%." sqref="H31" xr:uid="{00000000-0002-0000-0100-000028000000}">
      <formula1>-1</formula1>
      <formula2>10</formula2>
    </dataValidation>
    <dataValidation type="decimal" allowBlank="1" showInputMessage="1" showErrorMessage="1" errorTitle="Kostensteigerung pro Jahr" error="Bitte gib die Kostensteigerung in % ein, bspw. 2%. Der Wert darf zwischen -100% und +1000% liegen." promptTitle="Wertsteigerung pro Jahr" prompt="Hier gibst du ein, mit welcher durchschnittlichen Wertsteigerung pro Jahr in allen Hochrechnungen kalkuliert werden soll. Die Zahl hängt stark von der Lage ab und kann auch negativ sein._x000a__x000a_Format: % Wertsteigerung pro Jahr, bspw. 2%." sqref="H32" xr:uid="{00000000-0002-0000-0100-000029000000}">
      <formula1>-1</formula1>
      <formula2>10</formula2>
    </dataValidation>
    <dataValidation allowBlank="1" showInputMessage="1" showErrorMessage="1" promptTitle="Bewirtschaftungskosten" prompt="Hier wird die eine Zusammenfassung deiner eingegebenen Bewirtschaftungskosten angezeigt." sqref="J8:K8" xr:uid="{00000000-0002-0000-0100-00002A000000}"/>
    <dataValidation allowBlank="1" showInputMessage="1" showErrorMessage="1" promptTitle="Umlagefähige Kosten" prompt="Die Summe aller Kosten, die du als auf den Mieter umlagefähig eingegeben hast." sqref="K9" xr:uid="{00000000-0002-0000-0100-00002B000000}"/>
    <dataValidation allowBlank="1" showInputMessage="1" showErrorMessage="1" promptTitle="Nicht umlagefähige Kosten" prompt="Die Summe aller Kosten, die du als nicht auf den Mieter umlagefähig eingegeben hast." sqref="K10" xr:uid="{00000000-0002-0000-0100-00002C000000}"/>
    <dataValidation allowBlank="1" showInputMessage="1" showErrorMessage="1" promptTitle="Nicht umlagefähige Kosten" prompt="Welchen Anteil deiner Nettokaltmiete musst du aufwenden, um die nicht umlagefähigen Kosten zu decken. Je höher dieser Wert, desto weniger Geld bleibt dir für den Kapitaldienst bzw. Vermögensaufbau." sqref="K11" xr:uid="{00000000-0002-0000-0100-00002D000000}"/>
    <dataValidation allowBlank="1" showInputMessage="1" showErrorMessage="1" promptTitle="Bewirtschaftungskosten insgesamt" prompt="Die Summe deiner umlagefähigen und nicht umlagefähigen Bewirtschaftungskosten." sqref="K12" xr:uid="{00000000-0002-0000-0100-00002E000000}"/>
    <dataValidation allowBlank="1" showInputMessage="1" showErrorMessage="1" promptTitle="Hausgeld" prompt="Hier findest du die Summe des von dir eingegebenen umlagefähigen und nicht umlagefähigen Hausgeldes. Bei einer Eigentumswohnung sollte dies dem Betrag entsprechen, den du monatlich an die Hausverwaltung bezahlst." sqref="J15:K15" xr:uid="{00000000-0002-0000-0100-00002F000000}"/>
    <dataValidation allowBlank="1" showInputMessage="1" showErrorMessage="1" promptTitle="Hausgeld insgesamt" prompt="Die Summe der von dir eingegebenen umlagefähigen und nicht umlagefähigen Hausgeldanteile." sqref="K16" xr:uid="{00000000-0002-0000-0100-000030000000}"/>
    <dataValidation type="decimal" operator="greaterThanOrEqual" allowBlank="1" showInputMessage="1" showErrorMessage="1" errorTitle="Hausgeld (umlagefähiger Anteil)" error="Bitte gib das Hausgeld in Euro ein pro Monat ein, bspw. 105. Der Wert darf nicht negativ sein." promptTitle="Hausgeld (umlagefähiger Anteil)" prompt="Gib hier die Höhe des umlagefähigen Anteils des Hausgeldes ein. Du findest dieses bspw. im aktuellen Wirtschaftsplan der Eigentumswohnung. Wenn du ein Mehrfamilienhaus kalkulierst, gib einfach 0 ein._x000a__x000a_Format: Euro pro Monat, bspw. 105." sqref="K19" xr:uid="{00000000-0002-0000-0100-000031000000}">
      <formula1>0</formula1>
    </dataValidation>
    <dataValidation type="decimal" operator="greaterThanOrEqual" allowBlank="1" showInputMessage="1" showErrorMessage="1" errorTitle="Grundsteuer" error="Bitte gib die Grundsteuer in Euro pro Monat ein. Der Wert darf nicht negativ sein." promptTitle="Grundsteuer" prompt="Hier gibst du die festgesetzte Grundsteuer ein. Die Höhe hängt von der konkreten Immobilie und dem Bundesland ab. Du findest den Wert im Grundsteuerbescheid bzw. erfährst ihn ggf. vom Verkäufer._x000a__x000a_Format: Grundsteuer pro Monat in Euro, bspw. 12." sqref="K20" xr:uid="{00000000-0002-0000-0100-000032000000}">
      <formula1>0</formula1>
    </dataValidation>
    <dataValidation allowBlank="1" showInputMessage="1" showErrorMessage="1" promptTitle="Sonstige umlagefähige Kosten" prompt="Die sonstigen umlagefähigen Kosten gibst du weiter unten im Detail ein. Hier findest du die Summe. Sonstige Kosten wirst du insbesondere bei der Kalkulation von Mehrfamilienhäusern abbilden (anstelle des Hausgeldes)." sqref="K21" xr:uid="{00000000-0002-0000-0100-000033000000}"/>
    <dataValidation allowBlank="1" showInputMessage="1" showErrorMessage="1" promptTitle="Sonstige nicht umlagef. Kosten" prompt="Die sonstigen nicht umlagefähigen Kosten gibst du weiter unten im Detail ein. Hier findest du die Summe. Sonstige Kosten wirst du insbesondere bei der Kalkulation von Mehrfamilienhäusern abbilden (anstelle des Hausgeldes)." sqref="K29" xr:uid="{00000000-0002-0000-0100-000034000000}"/>
    <dataValidation type="decimal" operator="greaterThanOrEqual" allowBlank="1" showInputMessage="1" showErrorMessage="1" errorTitle="Hausgeld (nicht umlagef. Anteil)" error="Bitte gib das Hausgeld pro Monat in Euro ein, bspw. 49. Der Wert darf nicht negativ sein." promptTitle="Hausgeld (nicht umlagef. Anteil)" prompt="Gib hier die Höhe des nicht umlagefähigen Anteils des Hausgeldes ein. Du findest dieses bspw. im aktuellen Wirtschaftsplan der Eigentumswohnung. Wenn du ein Mehrfamilienhaus kalkulierst, gib einfach 0 ein._x000a__x000a_Format: Euro pro Monat, bspw. 49." sqref="K25" xr:uid="{00000000-0002-0000-0100-000035000000}">
      <formula1>0</formula1>
    </dataValidation>
    <dataValidation type="decimal" operator="greaterThanOrEqual" allowBlank="1" showInputMessage="1" showErrorMessage="1" errorTitle="WEG Rücklage" error="Bitte gib die WEG Rücklage in Euro pro Monat ein. Der Wert darf nicht negativ sein." promptTitle="WEG Rücklage im Hausgeld" prompt="Welcher Anteil des Hausgeldes entfällt auf die Instandhalt.-Rückl. der Eigentümergemeinschaft (WEG-Rücklage). Zu finden bspw. im Wirtschaftsplan der Wohnung. Wenn du Mehrfamilienhaus kalkulierst, gib einfach 0 ein._x000a__x000a_Format: Euro pro Monat, bspw. 23." sqref="K26" xr:uid="{00000000-0002-0000-0100-000036000000}">
      <formula1>0</formula1>
    </dataValidation>
    <dataValidation allowBlank="1" showInputMessage="1" showErrorMessage="1" promptTitle="Eigene Instandhaltungsrücklage" prompt="Deine monatliche eigene Instandhaltungsrücklage. Dieser Wert ergibt sich aus der Wohnfläche und der Rücklage pro m² und Jahr, die du im Bereich &quot;Rücklagen&quot; festgelegt hast." sqref="K27" xr:uid="{00000000-0002-0000-0100-000037000000}"/>
    <dataValidation allowBlank="1" showInputMessage="1" showErrorMessage="1" promptTitle="Kalkulatorischer Mietausfall" prompt="Deine monatliche Rücklage für den kalkulatorischen Mietausfall. Dieser Wert ergibt sich aus der prozentualen Rücklage, die du im Bereich &quot;Rücklagen&quot; festgelegt hast und der aktuellen Warmmiete." sqref="K28" xr:uid="{00000000-0002-0000-0100-000038000000}"/>
    <dataValidation allowBlank="1" showInputMessage="1" showErrorMessage="1" promptTitle="Summe nicht umlagefähige Kosten" prompt="Die Summe der nicht umlagefähigen Kosten. Diese Kosten mindern deinen monatlichen Überschuss und stehen nicht für den Kapitaldienst zur Verfügung." sqref="K30" xr:uid="{00000000-0002-0000-0100-000039000000}"/>
    <dataValidation allowBlank="1" showInputMessage="1" showErrorMessage="1" promptTitle="Summe umlagefähige Kosten" prompt="Die Summe der umlagefähigen Kosten. Diese werden zur Berechnung der Warmmiete auf die Nettokaltmiete aufgeschlagen." sqref="K22" xr:uid="{00000000-0002-0000-0100-00003A000000}"/>
    <dataValidation type="decimal" operator="greaterThanOrEqual" allowBlank="1" showInputMessage="1" showErrorMessage="1" errorTitle="Sonstige umlagefähige Kosten" error="Bitte gib die Kosten in Euro pro Monat ein, bspw. 5. Der Wert darf nicht negativ sein." promptTitle="Sonstige umlagefähige Kosten" prompt="Hier gibst du den Betrag dieser Kostenposition ein._x000a__x000a_Format: Euro pro Monat, bspw. 5." sqref="K33:K37" xr:uid="{00000000-0002-0000-0100-00003B000000}">
      <formula1>0</formula1>
    </dataValidation>
    <dataValidation type="decimal" operator="greaterThanOrEqual" allowBlank="1" showInputMessage="1" showErrorMessage="1" errorTitle="Sonstige nicht umlagef. Kosten" error="Bitte gib die Kosten in Euro pro Monat ein, bspw. 5. Der Wert darf nicht negativ sein." promptTitle="Sonstige nicht umlagef. Kosten" prompt="Hier gibst du den Betrag dieser Kostenposition ein._x000a__x000a_Format: Euro pro Monat, bspw. 5." sqref="K41:K45" xr:uid="{00000000-0002-0000-0100-00003C000000}">
      <formula1>0</formula1>
    </dataValidation>
    <dataValidation allowBlank="1" showInputMessage="1" showErrorMessage="1" promptTitle="Sonstige umlagefähige Kosten" prompt="Hier gibst du die Bezeichnung der entsprechenden Kostenposition ein." sqref="J33:J36" xr:uid="{00000000-0002-0000-0100-00003D000000}"/>
    <dataValidation allowBlank="1" showInputMessage="1" showErrorMessage="1" promptTitle="Sonstige nicht umlagef. Kosten" prompt="Hier gibst du die Bezeichnung der entsprechenden Kostenposition ein." sqref="J41:J44" xr:uid="{00000000-0002-0000-0100-00003E000000}"/>
    <dataValidation allowBlank="1" showInputMessage="1" showErrorMessage="1" promptTitle="Sonstige umlagefähige Kosten" prompt="Hier gibst du die Details zu sonstigen umlagefähigen Kosten ein. Dies kannst du z.B. verwenden, wenn du keine Wohnung sondern ein komplettes Mehrfamilienhaus kalkulierst und die grobe Kostenstruktur abbilden möchtest." sqref="J32:K32" xr:uid="{00000000-0002-0000-0100-00003F000000}"/>
    <dataValidation allowBlank="1" showInputMessage="1" showErrorMessage="1" promptTitle="Sonstige nicht umlagef. Kosten" prompt="Hier gibst du die Details zu sonstigen nicht umlagefähigen Kosten ein. Dies kanst du z.B. verwenden, wenn du keine Wohnung sondern ein komplettes Mehrfamilienhaus kalkulierst und die grobe Kostenstruktur abbilden möchtest." sqref="J40:K40" xr:uid="{00000000-0002-0000-0100-000040000000}"/>
    <dataValidation allowBlank="1" showInputMessage="1" showErrorMessage="1" promptTitle="Gesamt-Finanzierung" prompt="Hier findest du die Zusammenfassung deiner Finanzierung, die sich aus der Summe aller Darlehen ergibt." sqref="M8:N8" xr:uid="{00000000-0002-0000-0100-000041000000}"/>
    <dataValidation allowBlank="1" showInputMessage="1" showErrorMessage="1" promptTitle="Darlehenssumme" prompt="Hier findest du die Gesamtsumme aller Darlehen." sqref="N9" xr:uid="{00000000-0002-0000-0100-000042000000}"/>
    <dataValidation allowBlank="1" showInputMessage="1" showErrorMessage="1" promptTitle="Eigenkapital" prompt="Dieser Eigenkapital-Bedarf ergibt sich als Differenz aus deinen Gesamtinvestitionskosten und der Summe aller Darlehen." sqref="N10" xr:uid="{00000000-0002-0000-0100-000043000000}"/>
    <dataValidation allowBlank="1" showInputMessage="1" showErrorMessage="1" promptTitle="Gewichteter Zinssatz" prompt="Dies ist der durchschnittliche Zinssatz, den du auf die Summe aller Darlehen bezahlst. Jedes Darlehen fließt bei der Berechnung im Verhältnis seiner Darlehenssumme zur Gesamtfinanzierung ein." sqref="N11" xr:uid="{00000000-0002-0000-0100-000044000000}"/>
    <dataValidation allowBlank="1" showInputMessage="1" showErrorMessage="1" promptTitle="Anfängliche Tilgung gewichtet" prompt="Dies ist die durchschnittliche anfängliche Tilgung, die du auf die Summe aller Darlehen leistest. Jedes Darlehen fließt bei der Berechnung im Verhältnis seiner Darlehenssumme zur Gesamtfinanzierung ein." sqref="N12" xr:uid="{00000000-0002-0000-0100-000045000000}"/>
    <dataValidation allowBlank="1" showInputMessage="1" showErrorMessage="1" promptTitle="Kapitaldienst pro Monat" prompt="Dies ist der Kapitaldienst, den du für alle Darlehen zusammen pro Monat leisten musst." sqref="N13" xr:uid="{00000000-0002-0000-0100-000046000000}"/>
    <dataValidation type="decimal" operator="greaterThanOrEqual" allowBlank="1" showInputMessage="1" showErrorMessage="1" errorTitle="Darlehenssumme vom Kaufpreis" error="Bitte gib die Darlehenssumme in % des Kaufpreises ein, bspw. 80%. Der Wert darf nicht negativ sein." promptTitle="Darlehenssumme vom Kaufpreis" prompt="Hier gibst du ein, zu wie viel % du den Kaufpreis über dein Hauptdarlehen (Darlehen I) finanzieren möchtest. Du kannst auch einen Wert über 100% eingeben._x000a__x000a_Format: Darlehenssumme in % des Kaufpreises, bspw. 80%." sqref="N16" xr:uid="{00000000-0002-0000-0100-000047000000}">
      <formula1>0</formula1>
    </dataValidation>
    <dataValidation type="decimal" operator="greaterThanOrEqual" allowBlank="1" showInputMessage="1" showErrorMessage="1" errorTitle="Darlehenssumme" error="Bitte gib die Darlehenssumme in Euro als Zahl ein, bspw. 44000. Der Wert darf nicht negativ sein." promptTitle="Darlehenssumme" prompt="Hier gibst du die Darlehenssumme für dieses Darlehen ein. Wenn du ein Darlehen nicht verwenden möchtest, gib einfach eine 0 ein._x000a__x000a_Format: Euro als Zahl, bspw. 44000." sqref="N39 N25 N32" xr:uid="{00000000-0002-0000-0100-000048000000}">
      <formula1>0</formula1>
    </dataValidation>
    <dataValidation type="decimal" operator="greaterThanOrEqual" allowBlank="1" showInputMessage="1" showErrorMessage="1" errorTitle="Darlehenssumme" error="Bitte gib die Darlehenssumme in Euro als Zahl ein, bspw. 44000. Der Wert darf nicht negativ sein." promptTitle="Darlehenssumme" prompt="Wird aus der % Angabe darüber berechnet. Du kannst aber auch einen festen Betrag eingeben._x000a__x000a_Format: Euro als Zahl, bspw. 44000." sqref="N17" xr:uid="{00000000-0002-0000-0100-000049000000}">
      <formula1>0</formula1>
    </dataValidation>
    <dataValidation type="decimal" operator="greaterThanOrEqual" allowBlank="1" showInputMessage="1" showErrorMessage="1" errorTitle="Zinssatz" error="Bitte gib den Zinssatz in % pro Jahr ein, bspw. 1,30%. Der Wert darf nicht negativ sein." promptTitle="Zinssatz" prompt="Hier gibst du den efektiven Zinssatz pro Jahr ein, mit dem dieses Darlehen berechnet werden soll._x000a__x000a_Format: Effektiver Jahreszins in %, bspw. 1,30%." sqref="N40 N33 N26 N18" xr:uid="{00000000-0002-0000-0100-00004A000000}">
      <formula1>0</formula1>
    </dataValidation>
    <dataValidation type="decimal" operator="greaterThanOrEqual" allowBlank="1" showInputMessage="1" showErrorMessage="1" errorTitle="Anfängliche Tilgung" error="Bitte gib die anfängliche Tilgung in % ein, bspw. 2,00%. Der Wert darf nicht negativ sein." promptTitle="Anfängliche Tilgung" prompt="Hier gibst du die anfängliche Tilgung pro Jahr ein, mit der dieses Darlehen berechnet werden soll. Für ein endfälliges Darlehen gib 0% ein und bilde die Tilgung im Darlehensverlauf ab._x000a__x000a_Format: Anfängliche Tilgung in %, bspw. 2,00%." sqref="N19 N27 N34 N41" xr:uid="{00000000-0002-0000-0100-00004B000000}">
      <formula1>0</formula1>
    </dataValidation>
    <dataValidation allowBlank="1" showInputMessage="1" showErrorMessage="1" promptTitle="Kapitaldienst pro Monat" prompt="Dies ist der Kapitaldienst, den du für dieses Darlehen pro Monat leisten musst." sqref="N20 N28 N35 N42" xr:uid="{00000000-0002-0000-0100-00004C000000}"/>
    <dataValidation allowBlank="1" showInputMessage="1" showErrorMessage="1" promptTitle="Jahr der Volltilgung" prompt="Dies ist das Jahr, in dem dieses Darlehen eine Restschuld von 0 erreicht und damit vollständig getilgt ist. Je nach Kapitaldienst des Darlehens kannst du ab dem Folgejahr eine deutliche Verbesserung des Cashflows erwarten." sqref="N21 N29 N36 N43" xr:uid="{00000000-0002-0000-0100-00004D000000}"/>
    <dataValidation allowBlank="1" showInputMessage="1" showErrorMessage="1" promptTitle="Darlehen" prompt="Hier gibst du die Details zu diesem Darlehen ein." sqref="M15:N15 M24:N24 M31:N31 M38:N38" xr:uid="{00000000-0002-0000-0100-00004E000000}"/>
    <dataValidation allowBlank="1" showInputMessage="1" showErrorMessage="1" promptTitle="Vermögenszuwachs" prompt="Hier erfährst du, welchen jährlichen Vermögenszuwachs du mit deiner Immobilie zu Beginn erwirtschaftest." sqref="P8:Q8" xr:uid="{00000000-0002-0000-0100-00004F000000}"/>
    <dataValidation allowBlank="1" showInputMessage="1" showErrorMessage="1" promptTitle="Vermögenszuwachs p.a." prompt="Dies ist dein Vermögenszuwachs der ersten 12 Monate. Er setzt sich zusammen aus der Wertsteigerung, der Tilgung und dem Cashflow nach Steuern. Es handelt sich damit um einen Vermögenszuwachs nach Steuern." sqref="Q9" xr:uid="{00000000-0002-0000-0100-000050000000}"/>
    <dataValidation allowBlank="1" showInputMessage="1" showErrorMessage="1" promptTitle="Vermögenszuwachs ohne Wertsteig." prompt="Dieser Wert zeigt dir, welcher Teil deines Vermögenszuwaches aus laufenden Erträgen (Miete bzw. Tilgung und Cashflow) entsteht." sqref="Q10" xr:uid="{00000000-0002-0000-0100-000051000000}"/>
    <dataValidation allowBlank="1" showInputMessage="1" showErrorMessage="1" promptTitle="Miete und Mietrendite" prompt="Hier erfährst du Details zu deinen jährlichen Mieteinnahmen und üblichen Mietrendite-Kennzahlen." sqref="P12:Q12" xr:uid="{00000000-0002-0000-0100-000052000000}"/>
    <dataValidation allowBlank="1" showInputMessage="1" showErrorMessage="1" promptTitle="Nettokaltmiete pro Jahr" prompt="Dies ist eine jährliche Nettokaltmiete." sqref="Q13" xr:uid="{00000000-0002-0000-0100-000053000000}"/>
    <dataValidation allowBlank="1" showInputMessage="1" showErrorMessage="1" promptTitle="Bruttomietrendite" prompt="Dies ist deine anfängliche Bruttomietrendite. Sie entspricht der jährlichen Nettokaltmiete geteilt durch den Kaufpreis.  Die Farbskala kannst du über das Zahnrad Symbol weiter oben anpassen." sqref="Q14" xr:uid="{00000000-0002-0000-0100-000054000000}"/>
    <dataValidation allowBlank="1" showInputMessage="1" showErrorMessage="1" promptTitle="Nettomietrendite" prompt="Dies ist deine anfängliche Nettomietrendite. Sie entspricht der jährlichen Nettokaltmiete abzgl. nicht umlagefähiger Kosten geteilt durch die Gesamtinvestitionskosten. Die Farbskala kannst du über das Zahnrad Symbol weiter oben anpassen." sqref="Q16" xr:uid="{00000000-0002-0000-0100-000055000000}"/>
    <dataValidation allowBlank="1" showInputMessage="1" showErrorMessage="1" promptTitle="Faktor" prompt="Der Kaufpreisfaktor ist der Kehrwert der Bruttomietrendite. Er sagt aus, wie vielen Jahres-Nettokaltmieten der Kaufpreis entspricht und ist ein gebräuchlicher Wert, um Preisniveaus von Immobilienmärkten miteinander zu vergleichen." sqref="Q15" xr:uid="{00000000-0002-0000-0100-000056000000}"/>
    <dataValidation allowBlank="1" showInputMessage="1" showErrorMessage="1" promptTitle="Cashflow pro Monat (Überschuss)" prompt="Hier findest du die Berechnung deines monatlichen Cashflows, also deines Überschusses der Mieteinnahmen über deine Kosten. Ein negativer Cashflow bedeutet, dass du jeden Monat Geld dazuschießen musst." sqref="P18:Q18" xr:uid="{00000000-0002-0000-0100-000057000000}"/>
    <dataValidation allowBlank="1" showInputMessage="1" showErrorMessage="1" promptTitle="Cashflow pro Monat (Überschuss)" prompt="Hier findest du die Hochrechnung deines monatlichen Cashflows, also deines Überschusses der Mieteinnahmen über deine Kosten. Ein negativer Cashflow bedeutet, dass du jeden Monat Geld dazuschießen musst." sqref="S18:T18" xr:uid="{00000000-0002-0000-0100-000058000000}"/>
    <dataValidation allowBlank="1" showInputMessage="1" showErrorMessage="1" promptTitle="Warmmiete" prompt="Die Cashflow Berechnung beginnt mit der Warmmiete." sqref="Q19 T19" xr:uid="{00000000-0002-0000-0100-000059000000}"/>
    <dataValidation allowBlank="1" showInputMessage="1" showErrorMessage="1" promptTitle="Bewirtschaftungskosten" prompt="Die Bewirtschaftungskosten bezahlst du aus der Warmmiete und sie mindern somit deinen Cashflow." sqref="Q20 T20" xr:uid="{00000000-0002-0000-0100-00005A000000}"/>
    <dataValidation allowBlank="1" showInputMessage="1" showErrorMessage="1" promptTitle="Zinsen" prompt="Die Zinsen bezahlst du aus deiner Miete. Sie mindern somit deinen Cashflow." sqref="Q21 T21" xr:uid="{00000000-0002-0000-0100-00005B000000}"/>
    <dataValidation allowBlank="1" showInputMessage="1" showErrorMessage="1" promptTitle="Tilgung" prompt="Die Tilgung bezahlst du aus deiner Miete. Tilgung stellt für dich zwar Vermögensaufbau dar, das Geld ist allerdings bei der Bank (im Darlehen) gebunden. Sie mindert somit deinen verfügbaren Cashflow." sqref="T22 Q22" xr:uid="{00000000-0002-0000-0100-00005C000000}"/>
    <dataValidation allowBlank="1" showInputMessage="1" showErrorMessage="1" promptTitle="Cashflow operativ" prompt="Dies ist der Cashflow vor Steuern. Ein hoher operativer Cashflow kann dazu führen, dass sich auf dem Mietkonto viel Geld ansammelt. Hiervon müssen allerdings noch Steuern gezahlt werden. Die Farbskala kann über das Zahnrad (oben) angepasst werden." sqref="Q23 T23" xr:uid="{00000000-0002-0000-0100-00005D000000}"/>
    <dataValidation allowBlank="1" showInputMessage="1" showErrorMessage="1" promptTitle="Steuern" prompt="Dies sind die Steuern, die sich aus der &quot;Nebenrechnung Steuer&quot; weiter unten ergeben haben. Die Steuern fallen in der Regel zeitversetzt und jährlich an. Der Vergleichbarkeit halber siehst du sie hier allerdings als Monatswert." sqref="Q24 T24" xr:uid="{00000000-0002-0000-0100-00005E000000}"/>
    <dataValidation allowBlank="1" showInputMessage="1" showErrorMessage="1" promptTitle="Nebenrechnung Steuer" prompt="Hier wird durch eine Nebenrechnung die rechnerische monatliche Steuerbelastung ermittelt, um daraus den Cashflow nach Steuern ableiten zu können." sqref="P27:Q27 S27:T27" xr:uid="{00000000-0002-0000-0100-00005F000000}"/>
    <dataValidation allowBlank="1" showInputMessage="1" showErrorMessage="1" promptTitle="Warmmiete" prompt="Die Berechnung der Steuer beginnt mit der Warmmiete." sqref="Q28 T28" xr:uid="{00000000-0002-0000-0100-000060000000}"/>
    <dataValidation allowBlank="1" showInputMessage="1" showErrorMessage="1" promptTitle="Bewirt.-Kosten ohne eigene Rückl" prompt="Bewirtschaftungskosten mindern die Besteuerungsbasis. _x000a__x000a_Ausnahme: Eigene Rücklagen, da dieses Geld ja &quot;verdient&quot; ist und nur auf einem anderen Konto liegt. Steuermindernd erst bei Ausgabe._x000a__x000a_Annahme für WEG Rücklage: Steuermindernd, da jährlich verwendet." sqref="Q29 T29" xr:uid="{00000000-0002-0000-0100-000061000000}"/>
    <dataValidation allowBlank="1" showInputMessage="1" showErrorMessage="1" promptTitle="Zinsen" prompt="Zinsen mindern bei vermieteten Immobilien die Besteuerungsbasis." sqref="Q30 T30" xr:uid="{00000000-0002-0000-0100-000062000000}"/>
    <dataValidation allowBlank="1" showInputMessage="1" showErrorMessage="1" promptTitle="Abschreibung (AfA)" prompt="Der Gebäudeanteil der Anschaffungskosten (Kaufpreis + Kaufnebenkosten) sowie steuerlich aktivierte Investitionen werden langfristig abgeschrieben. Obwohl kein Geld fließt, darf jedes Jahr ein Teil davon steuerlich als Aufwand berücksichtigt werden." sqref="T31 Q31" xr:uid="{00000000-0002-0000-0100-000063000000}"/>
    <dataValidation allowBlank="1" showInputMessage="1" showErrorMessage="1" promptTitle="Zu versteuernder Cashflow" prompt="Nach Abzug der steuermindern wirksamen Kosten bleibt steuerlich dieser Betrag als &quot;Gewinn&quot; übrig. Dieser ist im Rahmen der Einkommensteuererklärung zu versteuern. Die Tilgung kann steuerlich nicht abgezogen werden, da sie Vermögenszuwachs darstellt." sqref="Q32 T32" xr:uid="{00000000-0002-0000-0100-000064000000}"/>
    <dataValidation type="decimal" allowBlank="1" showInputMessage="1" showErrorMessage="1" errorTitle="Persönlicher Grenzsteuersatz" error="Bitte den Grenzsteuersatz in % eingeben, bspw. 42%. Der Steuersatz muss zwischen 0% und 100% liegen." promptTitle="Persönlicher Grenzsteuersatz" prompt="Mit diesem Steuersatz wird die Steuer berechnet. Zusätzliches Einkommen wird (vereinfacht) mit dem persönlichen Grenzsteuersatz versteuert. Dieser hängt vom Einkommen ab und beträgt max. ca 48%. Bitte inkl. Solidaritätszuschlag und Kirchensteuer eingeben." sqref="Q33" xr:uid="{00000000-0002-0000-0100-000065000000}">
      <formula1>0</formula1>
      <formula2>1</formula2>
    </dataValidation>
    <dataValidation allowBlank="1" showInputMessage="1" showErrorMessage="1" promptTitle="Steuern" prompt="Die fälligen Steuern errechnen sich aus der Multiplikation des zu versteuernden Cashflows mit dem persönlichen Grenzsteuersatz._x000a__x000a_Es handelt sich hierbei um eine Nährung für die wir keine Gewähr übernehmen." sqref="Q34 T34" xr:uid="{00000000-0002-0000-0100-000066000000}"/>
    <dataValidation allowBlank="1" showInputMessage="1" showErrorMessage="1" promptTitle="Cashflow nach Steuern" prompt="Dies ist der monatliche Cashflow bzw. Überschuss nach Steuern._x000a__x000a_Die Farbskala kann über das Zahnrad (oben) angepasst werden._x000a__x000a_Bitte beachte, dass wir für dieses Ergebnis natürlich keinerlei Gewähr oder Haftung übernehmen können." sqref="T25 Q25" xr:uid="{00000000-0002-0000-0100-000067000000}"/>
    <dataValidation allowBlank="1" showInputMessage="1" showErrorMessage="1" promptTitle="Eigenkapitalrendite" prompt="Hier findest du Informationen zur Eigenkapitalrendite deiner Immobilien-Investition." sqref="P36:Q36" xr:uid="{00000000-0002-0000-0100-000068000000}"/>
    <dataValidation allowBlank="1" showInputMessage="1" showErrorMessage="1" promptTitle="Eigenkapitalrendite p.a." prompt="Dies ist die Eigenkapitalrendite der Investition im Jahr 1. Sie errechnet sich aus dem Vermögensaufbau (Tilgung, Cashflow nach Steuern und Wertsteigerung) bezogen auf das eingesetzte Eigenkapital._x000a__x000a_Die Farbskala kannst du über das Zahnrad (oben) anpassen." sqref="Q37" xr:uid="{00000000-0002-0000-0100-000069000000}"/>
    <dataValidation allowBlank="1" showInputMessage="1" showErrorMessage="1" promptTitle="Eigenkapitalren. ohne Wertsteig." prompt="Dies ist die Eigenkapitalrendite der Investition im Jahr 1 - allerdings ohne Berücksichtigung der Wertsteigerung. Es werden also nur Tilgung und Cashflow nach Steuern gezählt." sqref="Q38" xr:uid="{00000000-0002-0000-0100-00006A000000}"/>
    <dataValidation allowBlank="1" showInputMessage="1" showErrorMessage="1" promptTitle="Betrachtungszeitpunkt" prompt="Alle Kennzahlen in dieser Spalte beziehen sich auf auf einen Zeitpunkt in der Zukunft. In diesem Bereich legst du fest, für welches Jahr (in der Zukunft) du die Werte berechnen und anzeigen lassen möchtest." sqref="S8:T8" xr:uid="{00000000-0002-0000-0100-00006B000000}"/>
    <dataValidation allowBlank="1" showInputMessage="1" showErrorMessage="1" promptTitle="entspricht Jahre nach dem Kauf" prompt="Das ausgewählte Jahr entspricht dieser Anzahl von Jahren ab dem Kaufdatum." sqref="T10" xr:uid="{00000000-0002-0000-0100-00006C000000}"/>
    <dataValidation allowBlank="1" showInputMessage="1" showErrorMessage="1" promptTitle="Miete und Wert" prompt="Hier findest du eine Hochrechnung für deine Mieteinnahmen und den Wert deiner Immobilie zum oben ausgewählten Zeitpunkt in der Zukunft." sqref="S12:T12" xr:uid="{00000000-0002-0000-0100-00006D000000}"/>
    <dataValidation allowBlank="1" showInputMessage="1" showErrorMessage="1" promptTitle="Nettokaltmiete pro Jahr" prompt="Aus der monatlichen Miete ergibt sich diese jährliche Nettokaltmiete." sqref="T13:T14" xr:uid="{00000000-0002-0000-0100-00006E000000}"/>
    <dataValidation allowBlank="1" showInputMessage="1" showErrorMessage="1" promptTitle="Nettokaltmiete pro qm und Monat" prompt="Die errechnete monatliche Kaltmiete entspricht dieser Miete pro m² Wohnfläche." sqref="T14" xr:uid="{00000000-0002-0000-0100-00006F000000}"/>
    <dataValidation allowBlank="1" showInputMessage="1" showErrorMessage="1" promptTitle="Wert der Immobilie" prompt="Dies ist der Wert deiner Immobilie zum ausgewählten Zeitpunkt in der Zukunft. Du kannst dir Details zur Berechnung und die Zahlenreihe dazu auf dem eigenen Tabellenblatt ansehen." sqref="T15" xr:uid="{00000000-0002-0000-0100-000070000000}"/>
    <dataValidation allowBlank="1" showInputMessage="1" showErrorMessage="1" promptTitle="Wert der Immobilie pro qm" prompt="Der errechnete Wert der Immobilie entspricht diesem Wert pro Quadratmeter Wohnfläche." sqref="T16" xr:uid="{00000000-0002-0000-0100-000071000000}"/>
    <dataValidation allowBlank="1" showInputMessage="1" showErrorMessage="1" promptTitle="Break-Even" prompt="Hier erfährst du, ab wann du mit deiner Investition insgesamt im Plus bist." sqref="V8:W8" xr:uid="{00000000-0002-0000-0100-000072000000}"/>
    <dataValidation allowBlank="1" showInputMessage="1" showErrorMessage="1" promptTitle="Cashflow erstmals positiv" prompt="In diesem Jahr ist dein Cashflow nach Steuern das erste Mal positiv. In aller Regel bleibt er das dann auch. Ab diesem Zeitpunkt erwirtschaftest du also passives Einkommen mit der Immobilie." sqref="W9" xr:uid="{00000000-0002-0000-0100-000073000000}"/>
    <dataValidation allowBlank="1" showInputMessage="1" showErrorMessage="1" promptTitle="Kum. Cashflow bis dahin" prompt="Dies ist der kumulierte Cashflow bis zu dem Zeitpunkt, zu dem dein Cashflow nach Steuern erstmals positiv ist._x000a__x000a_Diese Summe schießt du also nach dem Kauf in Form von negativem Cashflow insgesamt hinzu, bis dein Cashflow erstmals positiv ist." sqref="W10" xr:uid="{00000000-0002-0000-0100-000074000000}"/>
    <dataValidation allowBlank="1" showInputMessage="1" showErrorMessage="1" promptTitle="Kum. Cashflow erstmals positiv" prompt="Zu diesem Zeitpunkt bist du mit deinem Cashflow nach Steuern erstmals insgesamt (kumuliert) im Plus. Du hast also anfängliche Jahre mit negativem Cashflow durch Jahre mit positivem Cashflow vollständig wieder reingeholt." sqref="W11" xr:uid="{00000000-0002-0000-0100-000075000000}"/>
    <dataValidation allowBlank="1" showInputMessage="1" showErrorMessage="1" promptTitle="Kum. Cashflow inkl. EK positiv" prompt="Zu diesem Zeitpunkt hast du neben anfänglichem negativen Cashflow auch deinen anfänglichen Eigenkapitaleinsatz durch positiven Cashflow vollständig wieder reingeholt. Du hast insgesamt mehr Cash aus dem Investment herausgeholt als du reingesteckt hast." sqref="W12" xr:uid="{00000000-0002-0000-0100-000076000000}"/>
    <dataValidation allowBlank="1" showInputMessage="1" showErrorMessage="1" promptTitle="Wertschätzung ü. Kaufpreisfaktor" prompt="Hier kannst du eine alternative Wertermittlung deiner Immobilie über einen angenommenen Kaufpreisfaktor vornehmen. Dahinter steckt die Überlegung, dass der Wert deiner Immobilie maßgeblich von ihren Mieteinnahmen bestimmt wird." sqref="V14:W14" xr:uid="{00000000-0002-0000-0100-000077000000}"/>
    <dataValidation allowBlank="1" showInputMessage="1" showErrorMessage="1" promptTitle="Nettokaltmiete pro Jahr" prompt="Die Ausgangsbasis für die Wertermittlung ist die jährliche Nettokaltmiete zum Betrachtungszeitpunkt." sqref="W15" xr:uid="{00000000-0002-0000-0100-000078000000}"/>
    <dataValidation type="decimal" operator="greaterThanOrEqual" allowBlank="1" showInputMessage="1" showErrorMessage="1" errorTitle="Faktor" error="Bitte gib den Kaufpreisfaktor als Zahl ein, bspw. 15. Der Wert darf nicht negativ sein." promptTitle="Faktor" prompt="HIer gibst du ein, mit welchem Kaufpreisfaktor du die Hochschätzung vornehmen möchtest. Wie viele Jahres-Nettokaltmieten sind zum Betrachtungszeitpunkt ein realistischer Verkaufspreis in dem entspr. Immobilienmarkt. Bspw. 15." sqref="W16" xr:uid="{00000000-0002-0000-0100-000079000000}">
      <formula1>0</formula1>
    </dataValidation>
    <dataValidation allowBlank="1" showInputMessage="1" showErrorMessage="1" promptTitle="Wert der Immobilie" prompt="Dies ist der Wert der Immobilie, der sich aus der Multiplikation der Nettokaltmiete mit dem angenommenen Kaufpreisfaktor ergibt." sqref="W17" xr:uid="{00000000-0002-0000-0100-00007A000000}"/>
    <dataValidation allowBlank="1" showInputMessage="1" showErrorMessage="1" promptTitle="Wert pro qm" prompt="Der errechnete Wert der Immobilie entspricht diesem Wert pro m² Wohnfläche." sqref="W18" xr:uid="{00000000-0002-0000-0100-00007B000000}"/>
    <dataValidation allowBlank="1" showInputMessage="1" showErrorMessage="1" promptTitle="Zinsänderungsrisiko" prompt="Hier erfährst du, welchen durchschnittlichen Zinssatz du dir zum Betrachtungszeitpunkt leisten kannst, um nach Steuern &quot;eine schwarze Null zu schreiben&quot;. Tipp: Überprüfe, welchen Zins du dir am Ende der Zinsbindung des Hauptdarlehens leisten kannst." sqref="V20:W20" xr:uid="{00000000-0002-0000-0100-00007C000000}"/>
    <dataValidation allowBlank="1" showInputMessage="1" showErrorMessage="1" promptTitle="Zinsen für CF0 nach Steuern" prompt="Diese Zinsen kannst du dir im betrachteten Jahr monatlich leisten, um einen Cashflow nach Steuern von genau 0 zu erzielen." sqref="W21" xr:uid="{00000000-0002-0000-0100-00007D000000}"/>
    <dataValidation allowBlank="1" showInputMessage="1" showErrorMessage="1" promptTitle="Zinssatz gewichtet" prompt="Die errechneten Zinsen entsprechen bezogen auf deine Restschuld (am Jahresanfang) diesem Zinssatz. Du kannst dir also diesen durchschnittlichen Zinssatz auf alle deine Darlehen leisten, ohne in den Bereich negativen Cashflows nach Steuern zu fallen." sqref="W22" xr:uid="{00000000-0002-0000-0100-00007E000000}"/>
    <dataValidation allowBlank="1" showInputMessage="1" showErrorMessage="1" promptTitle="Vermögenszuwachs bis Jahresende" prompt="Hier erfährst du, wie viel Vermögen du bis zum Betrachtungszeitpunkt bereits insgesamt aufgebaut hast. Es wird bis zum Ende des Jahres gerechnet, das du als Betrachtungszeitpukt ausgewählt hast." sqref="V24:W24" xr:uid="{00000000-0002-0000-0100-00007F000000}"/>
    <dataValidation allowBlank="1" showInputMessage="1" showErrorMessage="1" promptTitle="Wert der Immobilie" prompt="Dies ist der Wert der Immobilie zum Betrachtungszeitpunkt. Details zur Berechnung und zum Zeitverlauf findest du auf dem eigenen Tabellenblatt." sqref="W25 W32" xr:uid="{00000000-0002-0000-0100-000080000000}"/>
    <dataValidation allowBlank="1" showInputMessage="1" showErrorMessage="1" promptTitle="Restschuld Darlehen" prompt="Dies ist die aufsummierte Restschuld all deiner Darlehen zum Betrachtungszeitpunkt. Details zur Berechnung und zum Zeitverlauf findest du auf dem eigenen Tabellenblatt." sqref="W26 W33" xr:uid="{00000000-0002-0000-0100-000081000000}"/>
    <dataValidation allowBlank="1" showInputMessage="1" showErrorMessage="1" promptTitle="Eigenkapital Einsatz" prompt="Diesen Betrag hast du anfangs als Eigenkapital eingesetzt. Er hat also dein Vermögen zunächst gemindert." sqref="W27 W37" xr:uid="{00000000-0002-0000-0100-000082000000}"/>
    <dataValidation allowBlank="1" showInputMessage="1" showErrorMessage="1" promptTitle="Kumulierter Cashflow" prompt="Dies ist die kumulierte Summe des Cashflows nach Steuern bis zum Betrachtungszeitpunkt. Dieses Geld ist dir also in Form von Überschüssen zugeflossen." sqref="W28 W38" xr:uid="{00000000-0002-0000-0100-000083000000}"/>
    <dataValidation allowBlank="1" showInputMessage="1" showErrorMessage="1" promptTitle="Vermögenszuwachs" prompt="Dies ist der Vermögenszuwachs, den du bis zum Betrachtungszeitpunkt insgesamt generiert hast. Ein Teil davon ist im Darlehen gebunden (Differenz aus Immobilien-Wert und Restschuld). Ein anderer Teil ist dir bereits zugeflossen." sqref="W29" xr:uid="{00000000-0002-0000-0100-000084000000}"/>
    <dataValidation allowBlank="1" showInputMessage="1" showErrorMessage="1" promptTitle="Objekt und Investition" prompt="In diesem Bereich gibst du Daten zum Objekt und deinen Investitionen ein." sqref="B6:E6" xr:uid="{00000000-0002-0000-0100-000085000000}"/>
    <dataValidation allowBlank="1" showInputMessage="1" showErrorMessage="1" promptTitle="Miete, Steuern und Rücklagen" prompt="In diesem Bereich erfasst du die Mieteinnahmen, Grundlagen zur Steuerberechnung und deine eigenen Rücklagen. Außerdem erfasst du einige Parameter für die Hochschätzung von Zahlen für die Zukunft." sqref="G6:H6" xr:uid="{00000000-0002-0000-0100-000086000000}"/>
    <dataValidation allowBlank="1" showInputMessage="1" showErrorMessage="1" promptTitle="Bewirtschaftungskosten" prompt="In diesem Bereich erfasst du die Kostenstruktur der Immobilie." sqref="J6:K6" xr:uid="{00000000-0002-0000-0100-000087000000}"/>
    <dataValidation allowBlank="1" showInputMessage="1" showErrorMessage="1" promptTitle="Finanzierung" prompt="In diesem Bereich erfasst du deine Darlehen. Außerdem erhältst du wichtige Kennzahlen zu deiner Finanzierung." sqref="M6:N6" xr:uid="{00000000-0002-0000-0100-000088000000}"/>
    <dataValidation allowBlank="1" showInputMessage="1" showErrorMessage="1" promptTitle="Kennzahlen heute" prompt="In diesem Bereich findest du viele wichtige Kennzahlen, insbesondere auch deinen monatlichen Cashflow (Überschuss). Die Berechnungen erfolgen für das &quot;Jahr 1 nach dem Kauf&quot;." sqref="P6:Q6" xr:uid="{00000000-0002-0000-0100-000089000000}"/>
    <dataValidation allowBlank="1" showInputMessage="1" showErrorMessage="1" promptTitle="Kennzahlen in der Zukunft" prompt="In diesem Bereich findest du viele wichtige Kennzahlen, insbesondere auch deinen monatlichen Cashflow (Überschuss). _x000a__x000a_Die Berechnungen erfolgen für ein beliebiges Jahr in der Zukunft, das du selbst auswähst." sqref="S6:T6" xr:uid="{00000000-0002-0000-0100-00008A000000}"/>
    <dataValidation allowBlank="1" showInputMessage="1" showErrorMessage="1" promptTitle="Profi Kennzahlen" prompt="In diesem Bereich findest du zusätzliche Kennzahlen, die dir ganz besondere Transparenz zu deinem Investment geben." sqref="V6:W6" xr:uid="{00000000-0002-0000-0100-00008B000000}"/>
    <dataValidation type="date" showInputMessage="1" showErrorMessage="1" errorTitle="Bitte gib ein gültiges Datum ein" error="Bitte gib ein gültiges Datum zwischen dem 01.01.1900 und 31.12.2199 ein. Wenn du das Kaufdatum noch nicht kennst, gib einfach den 1. Januar des aktuellen Jahres ein, um den Tool alle Berechnungen zu ermöglichen." promptTitle="Kaufdatum" prompt="Hier gibst du das Kaufdatum ein. Dieses wird an vielen Stellen im Tool verwendet und bestimmt auch, mit welchem Jahr alle Zeitverläufe beginnen etc. Rechnerisch beginnen alle Darlehen, Wertentwicklungen usw. am 1. Januar des Jahres, das du hier eingibst." sqref="C10" xr:uid="{00000000-0002-0000-0100-00008C000000}">
      <formula1>1</formula1>
      <formula2>109574</formula2>
    </dataValidation>
    <dataValidation allowBlank="1" showInputMessage="1" showErrorMessage="1" promptTitle="Kürzel" prompt="Hier kannst du bei Bedarf ein Kürzel eingeben, mit dem du dieses Objekt intern benennst._x000a__x000a_Zum Beispiel eine Kombination der ersten zwei Buchstaben von Stadt und Straße + Hausnummer." sqref="E10" xr:uid="{00000000-0002-0000-0100-00008D000000}"/>
    <dataValidation type="decimal" allowBlank="1" showInputMessage="1" showErrorMessage="1" errorTitle="Persönlicher Grenzsteuersatz" error="Bitte den Grenzsteuersatz in % eingeben, bspw. 42%. Der Steuersatz muss zwischen 0% und 100% liegen." promptTitle="Persönlicher Grenzsteuersatz" prompt="Mit diesem Steuersatz wird die Steuer berechnet._x000a__x000a_Solange du im Bereich &quot;Kennzahlen im Verlauf&quot; keine Änderung erfasst hast, wird mit dem gleichen Steuersatz wie im Jahr des Kaufes gerechnet (siehe Cashflow Rechnung für &quot;Kennzahlen heute&quot;)." sqref="T33" xr:uid="{00000000-0002-0000-0100-00008E000000}">
      <formula1>0</formula1>
      <formula2>1</formula2>
    </dataValidation>
    <dataValidation allowBlank="1" showInputMessage="1" showErrorMessage="1" promptTitle="Tabelle entsperren" prompt="Alle Formeln + Diagramme sind zu deinem Schutz gegen versehentliche Veränderung geschützt. Alle Eingabefelder sind hellgrün formatiert._x000a__x000a_Um die Tabelle zu entsperren (jedes Blatt einzeln), verwende dieses Kennwort ohne Anführungszeichen: &quot;frei_editieren&quot;" sqref="S1:T3" xr:uid="{00000000-0002-0000-0100-00008F000000}"/>
    <dataValidation allowBlank="1" showInputMessage="1" showErrorMessage="1" promptTitle="Beleihungsreserve" prompt="Die Differenz aus Immobilienwert und Restschulden der Darlehen kann ggf. zur Besicherung weiterer Darlehen verwendet werden." sqref="W34 V31:W31" xr:uid="{00000000-0002-0000-0100-000090000000}"/>
    <dataValidation allowBlank="1" showInputMessage="1" showErrorMessage="1" promptTitle="Kontostand" prompt="Stand eines fiktiven Kontos, das bei 0 Euro startet und ab dann sämtliche Mittel-Zu- und -Abflüsse des Investments verbucht. Hierzu zählt der anfängl. EK-Einsatz sowie alle laufenden Ausgaben inkl. Investitionen und Steuern (= kum. Cashflow nach Steuern)" sqref="V36:W36 W39" xr:uid="{00000000-0002-0000-0100-000091000000}"/>
  </dataValidations>
  <hyperlinks>
    <hyperlink ref="G1:H3" location="'Miete, Cashflow, Steuern'!A1" display="Kennzahlen im Verlauf" xr:uid="{00000000-0004-0000-0100-000000000000}"/>
    <hyperlink ref="J1:K3" location="Szenarien!A1" display="Szenarien-Vergleich" xr:uid="{00000000-0004-0000-0100-000001000000}"/>
    <hyperlink ref="M1:M3" location="Diagramme!A1" display="Diagramme" xr:uid="{00000000-0004-0000-0100-000002000000}"/>
    <hyperlink ref="N1:N3" location="'MFH-Kalkulator'!A1" display="MFH" xr:uid="{00000000-0004-0000-0100-000003000000}"/>
    <hyperlink ref="P1:Q3" location="Sanierungsplaner!A1" display="Sanierungsplaner" xr:uid="{00000000-0004-0000-0100-000004000000}"/>
    <hyperlink ref="D1:E3" location="Bankgespräch!A1" display="Bankgespräch" xr:uid="{00000000-0004-0000-0100-000005000000}"/>
    <hyperlink ref="B49" location="Deckblatt!A1" display="Keine Gewähr für die Richtigkeit der Angaben. Dieses Tool ersetzt keine fundierte Rechts-, Steuer- oder Finanzberatung. Mehr Details hier." xr:uid="{00000000-0004-0000-0100-000006000000}"/>
  </hyperlinks>
  <pageMargins left="0.23622047244094491" right="0.23622047244094491" top="0.74803149606299213" bottom="0.74803149606299213" header="0.31496062992125984" footer="0.31496062992125984"/>
  <pageSetup paperSize="9" scale="74" fitToWidth="2" orientation="landscape" r:id="rId1"/>
  <drawing r:id="rId2"/>
  <extLst>
    <ext xmlns:x14="http://schemas.microsoft.com/office/spreadsheetml/2009/9/main" uri="{78C0D931-6437-407d-A8EE-F0AAD7539E65}">
      <x14:conditionalFormattings>
        <x14:conditionalFormatting xmlns:xm="http://schemas.microsoft.com/office/excel/2006/main">
          <x14:cfRule type="expression" priority="1" id="{9819B265-8ACE-4E38-B60E-C5CEABC35958}">
            <xm:f>'MFH-Kalkulator'!$C$6="Ein"</xm:f>
            <x14:dxf>
              <font>
                <color theme="0" tint="-0.34998626667073579"/>
              </font>
              <fill>
                <patternFill>
                  <bgColor theme="0" tint="-4.9989318521683403E-2"/>
                </patternFill>
              </fill>
            </x14:dxf>
          </x14:cfRule>
          <xm:sqref>G9:H13</xm:sqref>
        </x14:conditionalFormatting>
        <x14:conditionalFormatting xmlns:xm="http://schemas.microsoft.com/office/excel/2006/main">
          <x14:cfRule type="expression" priority="2" id="{CCC072F9-D2C1-46C1-8AA1-306304C769AD}">
            <xm:f>'MFH-Kalkulator'!$C$6="Aus"</xm:f>
            <x14:dxf>
              <font>
                <color theme="0" tint="-0.34998626667073579"/>
              </font>
              <fill>
                <patternFill>
                  <bgColor theme="0" tint="-4.9989318521683403E-2"/>
                </patternFill>
              </fill>
            </x14:dxf>
          </x14:cfRule>
          <xm:sqref>G14:H14</xm:sqref>
        </x14:conditionalFormatting>
        <x14:conditionalFormatting xmlns:xm="http://schemas.microsoft.com/office/excel/2006/main">
          <x14:cfRule type="colorScale" priority="10" id="{892A017E-E8A2-47A2-BBF2-A1FB1F8EC60E}">
            <x14:colorScale>
              <x14:cfvo type="num">
                <xm:f>Konfiguration!$E$8</xm:f>
              </x14:cfvo>
              <x14:cfvo type="num">
                <xm:f>Konfiguration!$D$8</xm:f>
              </x14:cfvo>
              <x14:cfvo type="num">
                <xm:f>Konfiguration!$C$8</xm:f>
              </x14:cfvo>
              <x14:color rgb="FFF8696B"/>
              <x14:color rgb="FFFFEB84"/>
              <x14:color rgb="FF63BE7B"/>
            </x14:colorScale>
          </x14:cfRule>
          <xm:sqref>Q14</xm:sqref>
        </x14:conditionalFormatting>
        <x14:conditionalFormatting xmlns:xm="http://schemas.microsoft.com/office/excel/2006/main">
          <x14:cfRule type="colorScale" priority="11" id="{AABD64CF-9B4A-4416-8EB7-E8B0078929DD}">
            <x14:colorScale>
              <x14:cfvo type="num">
                <xm:f>Konfiguration!$E$9</xm:f>
              </x14:cfvo>
              <x14:cfvo type="num">
                <xm:f>Konfiguration!$D$9</xm:f>
              </x14:cfvo>
              <x14:cfvo type="num">
                <xm:f>Konfiguration!$C$9</xm:f>
              </x14:cfvo>
              <x14:color rgb="FFF8696B"/>
              <x14:color rgb="FFFFEB84"/>
              <x14:color rgb="FF63BE7B"/>
            </x14:colorScale>
          </x14:cfRule>
          <xm:sqref>Q16</xm:sqref>
        </x14:conditionalFormatting>
        <x14:conditionalFormatting xmlns:xm="http://schemas.microsoft.com/office/excel/2006/main">
          <x14:cfRule type="colorScale" priority="9" id="{75B8F52D-EFC9-4340-A672-13A534C1EF48}">
            <x14:colorScale>
              <x14:cfvo type="num">
                <xm:f>Konfiguration!$E$11</xm:f>
              </x14:cfvo>
              <x14:cfvo type="num">
                <xm:f>Konfiguration!$D$11</xm:f>
              </x14:cfvo>
              <x14:cfvo type="num">
                <xm:f>Konfiguration!$C$11</xm:f>
              </x14:cfvo>
              <x14:color rgb="FFF8696B"/>
              <x14:color rgb="FFFFEB84"/>
              <x14:color rgb="FF63BE7B"/>
            </x14:colorScale>
          </x14:cfRule>
          <xm:sqref>Q23</xm:sqref>
        </x14:conditionalFormatting>
        <x14:conditionalFormatting xmlns:xm="http://schemas.microsoft.com/office/excel/2006/main">
          <x14:cfRule type="colorScale" priority="5" id="{F81AFCE1-3479-48F1-8B3A-B00488717A60}">
            <x14:colorScale>
              <x14:cfvo type="num">
                <xm:f>Konfiguration!$E$12</xm:f>
              </x14:cfvo>
              <x14:cfvo type="num">
                <xm:f>Konfiguration!$D$12</xm:f>
              </x14:cfvo>
              <x14:cfvo type="num">
                <xm:f>Konfiguration!$C$12</xm:f>
              </x14:cfvo>
              <x14:color rgb="FFF8696B"/>
              <x14:color rgb="FFFFEB84"/>
              <x14:color rgb="FF63BE7B"/>
            </x14:colorScale>
          </x14:cfRule>
          <xm:sqref>Q25</xm:sqref>
        </x14:conditionalFormatting>
        <x14:conditionalFormatting xmlns:xm="http://schemas.microsoft.com/office/excel/2006/main">
          <x14:cfRule type="colorScale" priority="8" id="{9FBB83FD-1E42-474B-B604-3CF541C46166}">
            <x14:colorScale>
              <x14:cfvo type="num">
                <xm:f>Konfiguration!$E$10</xm:f>
              </x14:cfvo>
              <x14:cfvo type="num">
                <xm:f>Konfiguration!$D$10</xm:f>
              </x14:cfvo>
              <x14:cfvo type="num">
                <xm:f>Konfiguration!$C$10</xm:f>
              </x14:cfvo>
              <x14:color rgb="FFF8696B"/>
              <x14:color rgb="FFFFEB84"/>
              <x14:color rgb="FF63BE7B"/>
            </x14:colorScale>
          </x14:cfRule>
          <xm:sqref>Q37</xm:sqref>
        </x14:conditionalFormatting>
        <x14:conditionalFormatting xmlns:xm="http://schemas.microsoft.com/office/excel/2006/main">
          <x14:cfRule type="colorScale" priority="3" id="{84F2320F-2942-4FAC-AEED-CEA67E1F45AC}">
            <x14:colorScale>
              <x14:cfvo type="num">
                <xm:f>Konfiguration!$E$11</xm:f>
              </x14:cfvo>
              <x14:cfvo type="num">
                <xm:f>Konfiguration!$D$11</xm:f>
              </x14:cfvo>
              <x14:cfvo type="num">
                <xm:f>Konfiguration!$C$11</xm:f>
              </x14:cfvo>
              <x14:color rgb="FFF8696B"/>
              <x14:color rgb="FFFFEB84"/>
              <x14:color rgb="FF63BE7B"/>
            </x14:colorScale>
          </x14:cfRule>
          <xm:sqref>T23</xm:sqref>
        </x14:conditionalFormatting>
        <x14:conditionalFormatting xmlns:xm="http://schemas.microsoft.com/office/excel/2006/main">
          <x14:cfRule type="colorScale" priority="4" id="{5D4D972B-1E14-49C5-AD58-D54235B17C72}">
            <x14:colorScale>
              <x14:cfvo type="num">
                <xm:f>Konfiguration!$E$12</xm:f>
              </x14:cfvo>
              <x14:cfvo type="num">
                <xm:f>Konfiguration!$D$12</xm:f>
              </x14:cfvo>
              <x14:cfvo type="num">
                <xm:f>Konfiguration!$C$12</xm:f>
              </x14:cfvo>
              <x14:color rgb="FFF8696B"/>
              <x14:color rgb="FFFFEB84"/>
              <x14:color rgb="FF63BE7B"/>
            </x14:colorScale>
          </x14:cfRule>
          <xm:sqref>T25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errorTitle="Bitte wähle ein gültiges Jahr" error="Bitte wähle aus dem Auswahlmenü ein gültiges Jahr aus." promptTitle="Hochrechnung für das Jahr" prompt="Hier wählst du aus, für welches Jahr in der Zukunft du die Berechnungen in dieser Spalte vornehmen und anzeigen lassen möchtest. Du kannst ab dem Kaufdatum (siehe Eingabefeld weiter oben) 50 Jahre in die Zukunft schauen." xr:uid="{00000000-0002-0000-0100-000092000000}">
          <x14:formula1>
            <xm:f>'Wert, AfA, Darlehen'!$D$33:$BA$33</xm:f>
          </x14:formula1>
          <xm:sqref>T9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3"/>
    <pageSetUpPr fitToPage="1"/>
  </sheetPr>
  <dimension ref="A1:X56"/>
  <sheetViews>
    <sheetView showGridLines="0" showRowColHeaders="0" zoomScaleNormal="100" workbookViewId="0">
      <pane ySplit="4" topLeftCell="A5" activePane="bottomLeft" state="frozen"/>
      <selection pane="bottomLeft" activeCell="C1" sqref="C1:D3"/>
    </sheetView>
  </sheetViews>
  <sheetFormatPr baseColWidth="10" defaultColWidth="11.5" defaultRowHeight="15"/>
  <cols>
    <col min="1" max="1" width="3.33203125" style="6" customWidth="1"/>
    <col min="2" max="2" width="3.1640625" style="6" customWidth="1"/>
    <col min="3" max="3" width="29.33203125" style="6" customWidth="1"/>
    <col min="4" max="4" width="11.5" style="6" customWidth="1"/>
    <col min="5" max="5" width="8" style="6" customWidth="1"/>
    <col min="6" max="6" width="18.83203125" style="6" customWidth="1"/>
    <col min="7" max="7" width="11.5" style="6" customWidth="1"/>
    <col min="8" max="8" width="6.5" style="6" customWidth="1"/>
    <col min="9" max="9" width="29.33203125" style="6" customWidth="1"/>
    <col min="10" max="10" width="11.5" style="6" customWidth="1"/>
    <col min="11" max="11" width="3.1640625" style="6" customWidth="1"/>
    <col min="12" max="12" width="3" style="6" customWidth="1"/>
    <col min="13" max="16384" width="11.5" style="6"/>
  </cols>
  <sheetData>
    <row r="1" spans="1:24" s="152" customFormat="1" ht="12.75" customHeight="1">
      <c r="C1" s="468" t="s">
        <v>374</v>
      </c>
      <c r="D1" s="468"/>
      <c r="E1" s="469" t="s">
        <v>369</v>
      </c>
      <c r="F1" s="469"/>
      <c r="G1" s="469"/>
      <c r="H1" s="469"/>
      <c r="I1" s="468"/>
      <c r="J1" s="246"/>
      <c r="O1" s="245"/>
      <c r="S1" s="468"/>
      <c r="T1" s="426"/>
    </row>
    <row r="2" spans="1:24" s="152" customFormat="1" ht="15" customHeight="1">
      <c r="C2" s="468"/>
      <c r="D2" s="468"/>
      <c r="E2" s="469"/>
      <c r="F2" s="469"/>
      <c r="G2" s="469"/>
      <c r="H2" s="469"/>
      <c r="I2" s="468"/>
      <c r="J2" s="246"/>
      <c r="O2" s="245"/>
      <c r="S2" s="468"/>
      <c r="T2" s="426"/>
    </row>
    <row r="3" spans="1:24" s="152" customFormat="1" ht="12.75" customHeight="1">
      <c r="C3" s="468"/>
      <c r="D3" s="468"/>
      <c r="E3" s="469"/>
      <c r="F3" s="469"/>
      <c r="G3" s="469"/>
      <c r="H3" s="469"/>
      <c r="I3" s="468"/>
      <c r="J3" s="246"/>
      <c r="O3" s="245"/>
      <c r="S3" s="468"/>
      <c r="T3" s="426"/>
    </row>
    <row r="4" spans="1:24" ht="18.75" customHeight="1">
      <c r="L4" s="5"/>
      <c r="M4" s="5"/>
      <c r="N4" s="5"/>
      <c r="O4" s="5"/>
    </row>
    <row r="5" spans="1:24" customFormat="1" ht="8.25" customHeight="1" thickBot="1">
      <c r="A5" s="6"/>
      <c r="B5" s="6"/>
      <c r="C5" s="6"/>
      <c r="D5" s="6"/>
      <c r="E5" s="6"/>
      <c r="F5" s="6"/>
      <c r="G5" s="6"/>
      <c r="H5" s="6"/>
      <c r="I5" s="6"/>
      <c r="J5" s="6"/>
      <c r="K5" s="6"/>
      <c r="L5" s="5"/>
      <c r="M5" s="5"/>
      <c r="N5" s="5"/>
      <c r="O5" s="5"/>
      <c r="P5" s="6"/>
      <c r="Q5" s="6"/>
      <c r="R5" s="6"/>
      <c r="S5" s="6"/>
      <c r="T5" s="6"/>
      <c r="U5" s="6"/>
      <c r="V5" s="6"/>
      <c r="W5" s="6"/>
      <c r="X5" s="6"/>
    </row>
    <row r="6" spans="1:24" ht="26.25" customHeight="1" thickBot="1">
      <c r="B6" s="465" t="s">
        <v>123</v>
      </c>
      <c r="C6" s="466"/>
      <c r="D6" s="466"/>
      <c r="E6" s="466"/>
      <c r="F6" s="466"/>
      <c r="G6" s="466"/>
      <c r="H6" s="466"/>
      <c r="I6" s="466"/>
      <c r="J6" s="466"/>
      <c r="K6" s="467"/>
      <c r="N6" s="247" t="s">
        <v>223</v>
      </c>
      <c r="O6" s="248"/>
      <c r="P6" s="248"/>
      <c r="Q6" s="248"/>
    </row>
    <row r="7" spans="1:24" ht="15" customHeight="1">
      <c r="B7" s="143"/>
      <c r="C7"/>
      <c r="D7"/>
      <c r="E7"/>
      <c r="F7"/>
      <c r="G7"/>
      <c r="H7"/>
      <c r="I7"/>
      <c r="J7"/>
      <c r="K7" s="144"/>
      <c r="N7" s="248"/>
      <c r="O7" s="249"/>
      <c r="P7" s="249"/>
      <c r="Q7" s="248"/>
    </row>
    <row r="8" spans="1:24" ht="17.25" customHeight="1">
      <c r="B8" s="143"/>
      <c r="C8" s="11" t="str">
        <f>Cockpit!C9</f>
        <v>Andréstraße 19-21</v>
      </c>
      <c r="D8"/>
      <c r="E8"/>
      <c r="F8"/>
      <c r="G8" s="2"/>
      <c r="H8" s="2"/>
      <c r="I8" s="472">
        <f>Cockpit!C10</f>
        <v>43983</v>
      </c>
      <c r="J8" s="472"/>
      <c r="K8" s="250"/>
      <c r="L8" s="9"/>
      <c r="M8" s="9"/>
      <c r="N8" s="464" t="s">
        <v>377</v>
      </c>
      <c r="O8" s="464"/>
      <c r="P8" s="464"/>
      <c r="Q8" s="464"/>
    </row>
    <row r="9" spans="1:24" ht="15" customHeight="1">
      <c r="B9" s="143"/>
      <c r="C9"/>
      <c r="D9"/>
      <c r="E9"/>
      <c r="F9"/>
      <c r="G9"/>
      <c r="H9"/>
      <c r="I9"/>
      <c r="J9"/>
      <c r="K9" s="144"/>
      <c r="N9" s="464"/>
      <c r="O9" s="464"/>
      <c r="P9" s="464"/>
      <c r="Q9" s="464"/>
    </row>
    <row r="10" spans="1:24" ht="15.75" customHeight="1">
      <c r="B10" s="143"/>
      <c r="C10"/>
      <c r="D10"/>
      <c r="E10"/>
      <c r="F10"/>
      <c r="G10"/>
      <c r="H10"/>
      <c r="I10"/>
      <c r="J10"/>
      <c r="K10" s="251"/>
      <c r="N10" s="464"/>
      <c r="O10" s="464"/>
      <c r="P10" s="464"/>
      <c r="Q10" s="464"/>
    </row>
    <row r="11" spans="1:24" ht="15.75" customHeight="1">
      <c r="B11" s="143"/>
      <c r="C11"/>
      <c r="D11"/>
      <c r="E11"/>
      <c r="F11"/>
      <c r="G11"/>
      <c r="H11"/>
      <c r="I11"/>
      <c r="J11"/>
      <c r="K11" s="251"/>
      <c r="N11" s="464"/>
      <c r="O11" s="464"/>
      <c r="P11" s="464"/>
      <c r="Q11" s="464"/>
    </row>
    <row r="12" spans="1:24" ht="15.75" customHeight="1">
      <c r="B12" s="143"/>
      <c r="C12"/>
      <c r="D12"/>
      <c r="E12"/>
      <c r="F12"/>
      <c r="G12"/>
      <c r="H12"/>
      <c r="I12"/>
      <c r="J12"/>
      <c r="K12" s="251"/>
      <c r="N12" s="464"/>
      <c r="O12" s="464"/>
      <c r="P12" s="464"/>
      <c r="Q12" s="464"/>
    </row>
    <row r="13" spans="1:24" ht="15.75" customHeight="1">
      <c r="B13" s="143"/>
      <c r="C13"/>
      <c r="D13"/>
      <c r="E13"/>
      <c r="F13"/>
      <c r="G13"/>
      <c r="H13"/>
      <c r="I13"/>
      <c r="J13"/>
      <c r="K13" s="251"/>
      <c r="N13" s="464"/>
      <c r="O13" s="464"/>
      <c r="P13" s="464"/>
      <c r="Q13" s="464"/>
    </row>
    <row r="14" spans="1:24" ht="15.75" customHeight="1">
      <c r="B14" s="143"/>
      <c r="C14"/>
      <c r="D14"/>
      <c r="E14"/>
      <c r="F14"/>
      <c r="G14"/>
      <c r="H14"/>
      <c r="I14"/>
      <c r="J14"/>
      <c r="K14" s="251"/>
      <c r="N14" s="464"/>
      <c r="O14" s="464"/>
      <c r="P14" s="464"/>
      <c r="Q14" s="464"/>
    </row>
    <row r="15" spans="1:24" ht="15.75" customHeight="1">
      <c r="B15" s="143"/>
      <c r="C15"/>
      <c r="D15"/>
      <c r="E15"/>
      <c r="F15"/>
      <c r="G15"/>
      <c r="H15"/>
      <c r="I15"/>
      <c r="J15"/>
      <c r="K15" s="251"/>
      <c r="N15" s="464"/>
      <c r="O15" s="464"/>
      <c r="P15" s="464"/>
      <c r="Q15" s="464"/>
    </row>
    <row r="16" spans="1:24" ht="15.75" customHeight="1">
      <c r="B16" s="143"/>
      <c r="C16"/>
      <c r="D16"/>
      <c r="E16"/>
      <c r="F16"/>
      <c r="G16"/>
      <c r="H16"/>
      <c r="I16"/>
      <c r="J16"/>
      <c r="K16" s="251"/>
      <c r="N16" s="464"/>
      <c r="O16" s="464"/>
      <c r="P16" s="464"/>
      <c r="Q16" s="464"/>
    </row>
    <row r="17" spans="2:17" ht="15.75" customHeight="1">
      <c r="B17" s="143"/>
      <c r="C17"/>
      <c r="D17"/>
      <c r="E17"/>
      <c r="F17"/>
      <c r="G17"/>
      <c r="H17"/>
      <c r="I17"/>
      <c r="J17"/>
      <c r="K17" s="251"/>
      <c r="N17" s="464"/>
      <c r="O17" s="464"/>
      <c r="P17" s="464"/>
      <c r="Q17" s="464"/>
    </row>
    <row r="18" spans="2:17" ht="15.75" customHeight="1">
      <c r="B18" s="143"/>
      <c r="C18"/>
      <c r="D18"/>
      <c r="E18"/>
      <c r="F18"/>
      <c r="G18"/>
      <c r="H18"/>
      <c r="I18"/>
      <c r="J18"/>
      <c r="K18" s="251"/>
      <c r="N18" s="464" t="s">
        <v>224</v>
      </c>
      <c r="O18" s="464"/>
      <c r="P18" s="464"/>
      <c r="Q18" s="464"/>
    </row>
    <row r="19" spans="2:17" ht="15.75" customHeight="1">
      <c r="B19" s="143"/>
      <c r="C19"/>
      <c r="D19"/>
      <c r="E19"/>
      <c r="F19"/>
      <c r="G19"/>
      <c r="H19"/>
      <c r="I19"/>
      <c r="J19"/>
      <c r="K19" s="251"/>
      <c r="N19" s="464"/>
      <c r="O19" s="464"/>
      <c r="P19" s="464"/>
      <c r="Q19" s="464"/>
    </row>
    <row r="20" spans="2:17" ht="15.75" customHeight="1">
      <c r="B20" s="143"/>
      <c r="C20"/>
      <c r="D20"/>
      <c r="E20"/>
      <c r="F20"/>
      <c r="G20"/>
      <c r="H20"/>
      <c r="I20"/>
      <c r="J20"/>
      <c r="K20" s="251"/>
      <c r="N20" s="464"/>
      <c r="O20" s="464"/>
      <c r="P20" s="464"/>
      <c r="Q20" s="464"/>
    </row>
    <row r="21" spans="2:17" ht="15.75" customHeight="1">
      <c r="B21" s="143"/>
      <c r="C21"/>
      <c r="D21"/>
      <c r="E21"/>
      <c r="F21"/>
      <c r="G21"/>
      <c r="H21"/>
      <c r="I21"/>
      <c r="J21"/>
      <c r="K21" s="251"/>
      <c r="N21" s="464"/>
      <c r="O21" s="464"/>
      <c r="P21" s="464"/>
      <c r="Q21" s="464"/>
    </row>
    <row r="22" spans="2:17" ht="15.75" customHeight="1">
      <c r="B22" s="143"/>
      <c r="C22"/>
      <c r="D22"/>
      <c r="E22"/>
      <c r="F22"/>
      <c r="G22"/>
      <c r="H22"/>
      <c r="I22"/>
      <c r="J22"/>
      <c r="K22" s="251"/>
      <c r="N22" s="249"/>
      <c r="O22" s="249"/>
      <c r="P22" s="249"/>
      <c r="Q22" s="248"/>
    </row>
    <row r="23" spans="2:17" ht="15.75" customHeight="1">
      <c r="B23" s="276"/>
      <c r="C23" s="277"/>
      <c r="D23" s="277"/>
      <c r="E23" s="277"/>
      <c r="F23" s="277"/>
      <c r="G23" s="277"/>
      <c r="H23" s="277"/>
      <c r="I23" s="277"/>
      <c r="J23" s="277"/>
      <c r="K23" s="278"/>
      <c r="N23" s="462" t="s">
        <v>221</v>
      </c>
      <c r="O23" s="463"/>
      <c r="P23" s="463"/>
      <c r="Q23" s="463"/>
    </row>
    <row r="24" spans="2:17" ht="15.75" customHeight="1" thickBot="1">
      <c r="B24" s="143"/>
      <c r="C24"/>
      <c r="D24"/>
      <c r="E24"/>
      <c r="F24"/>
      <c r="G24"/>
      <c r="H24"/>
      <c r="I24"/>
      <c r="J24"/>
      <c r="K24" s="251"/>
      <c r="N24" s="462" t="s">
        <v>222</v>
      </c>
      <c r="O24" s="463"/>
      <c r="P24" s="463"/>
      <c r="Q24" s="463"/>
    </row>
    <row r="25" spans="2:17" ht="17" thickBot="1">
      <c r="B25" s="143"/>
      <c r="C25" s="454" t="s">
        <v>0</v>
      </c>
      <c r="D25" s="455"/>
      <c r="E25"/>
      <c r="F25" s="454" t="s">
        <v>21</v>
      </c>
      <c r="G25" s="455"/>
      <c r="H25"/>
      <c r="I25" s="454" t="s">
        <v>85</v>
      </c>
      <c r="J25" s="455"/>
      <c r="K25" s="144"/>
      <c r="N25" s="248"/>
      <c r="O25" s="248"/>
      <c r="P25" s="248"/>
      <c r="Q25" s="248"/>
    </row>
    <row r="26" spans="2:17" ht="14.25" customHeight="1" thickBot="1">
      <c r="B26" s="252"/>
      <c r="C26" s="12"/>
      <c r="D26" s="12"/>
      <c r="E26" s="12"/>
      <c r="F26" s="12"/>
      <c r="G26" s="12"/>
      <c r="H26" s="12"/>
      <c r="I26" s="12"/>
      <c r="J26" s="12"/>
      <c r="K26" s="253"/>
      <c r="N26" s="248"/>
      <c r="O26" s="248"/>
      <c r="P26" s="248"/>
      <c r="Q26" s="248"/>
    </row>
    <row r="27" spans="2:17" ht="16" thickBot="1">
      <c r="B27" s="252"/>
      <c r="C27" s="470" t="s">
        <v>90</v>
      </c>
      <c r="D27" s="471"/>
      <c r="E27" s="12"/>
      <c r="F27" s="470" t="s">
        <v>260</v>
      </c>
      <c r="G27" s="471"/>
      <c r="H27" s="12"/>
      <c r="I27" s="470" t="s">
        <v>86</v>
      </c>
      <c r="J27" s="471"/>
      <c r="K27" s="253"/>
      <c r="N27" s="464" t="s">
        <v>220</v>
      </c>
      <c r="O27" s="464"/>
      <c r="P27" s="464"/>
      <c r="Q27" s="464"/>
    </row>
    <row r="28" spans="2:17">
      <c r="B28" s="252"/>
      <c r="C28" s="254" t="s">
        <v>11</v>
      </c>
      <c r="D28" s="255">
        <f>Cockpit!C11</f>
        <v>78</v>
      </c>
      <c r="E28" s="12"/>
      <c r="F28" s="254" t="s">
        <v>7</v>
      </c>
      <c r="G28" s="258">
        <f>Cockpit!N17</f>
        <v>318000</v>
      </c>
      <c r="H28" s="12"/>
      <c r="I28" s="254" t="s">
        <v>82</v>
      </c>
      <c r="J28" s="258">
        <f>Cockpit!H15</f>
        <v>1333</v>
      </c>
      <c r="K28" s="253"/>
      <c r="N28" s="464"/>
      <c r="O28" s="464"/>
      <c r="P28" s="464"/>
      <c r="Q28" s="464"/>
    </row>
    <row r="29" spans="2:17" ht="16" thickBot="1">
      <c r="B29" s="252"/>
      <c r="C29" s="256" t="s">
        <v>14</v>
      </c>
      <c r="D29" s="257">
        <f>D33/D28</f>
        <v>4582.0512820512822</v>
      </c>
      <c r="E29" s="12"/>
      <c r="F29" s="259" t="s">
        <v>25</v>
      </c>
      <c r="G29" s="263">
        <f>Cockpit!N19</f>
        <v>1.7500000000000002E-2</v>
      </c>
      <c r="H29" s="12"/>
      <c r="I29" s="267" t="s">
        <v>17</v>
      </c>
      <c r="J29" s="268">
        <f>Cockpit!Q14</f>
        <v>4.4756575265808618E-2</v>
      </c>
      <c r="K29" s="253"/>
      <c r="N29" s="464"/>
      <c r="O29" s="464"/>
      <c r="P29" s="464"/>
      <c r="Q29" s="464"/>
    </row>
    <row r="30" spans="2:17" ht="16" thickBot="1">
      <c r="B30" s="252"/>
      <c r="C30" s="12"/>
      <c r="D30" s="12"/>
      <c r="E30" s="12"/>
      <c r="F30" s="256" t="s">
        <v>88</v>
      </c>
      <c r="G30" s="264">
        <f>Cockpit!N18</f>
        <v>1.9800000000000002E-2</v>
      </c>
      <c r="H30" s="12"/>
      <c r="I30" s="256" t="s">
        <v>87</v>
      </c>
      <c r="J30" s="269">
        <f>Cockpit!Q15</f>
        <v>22.343085771442862</v>
      </c>
      <c r="K30" s="253"/>
    </row>
    <row r="31" spans="2:17" ht="16" thickBot="1">
      <c r="B31" s="252"/>
      <c r="C31" s="12"/>
      <c r="D31" s="12"/>
      <c r="E31" s="12"/>
      <c r="F31" s="12"/>
      <c r="G31" s="12"/>
      <c r="H31" s="12"/>
      <c r="I31" s="12"/>
      <c r="J31" s="12"/>
      <c r="K31" s="253"/>
    </row>
    <row r="32" spans="2:17" ht="16" thickBot="1">
      <c r="B32" s="252"/>
      <c r="C32" s="470" t="s">
        <v>91</v>
      </c>
      <c r="D32" s="471"/>
      <c r="E32" s="12"/>
      <c r="F32" s="470" t="s">
        <v>259</v>
      </c>
      <c r="G32" s="471"/>
      <c r="H32" s="12"/>
      <c r="I32" s="470" t="s">
        <v>89</v>
      </c>
      <c r="J32" s="471"/>
      <c r="K32" s="253"/>
    </row>
    <row r="33" spans="2:11">
      <c r="B33" s="252"/>
      <c r="C33" s="254" t="s">
        <v>1</v>
      </c>
      <c r="D33" s="258">
        <f>Cockpit!D14</f>
        <v>357400</v>
      </c>
      <c r="E33" s="12"/>
      <c r="F33" s="254" t="s">
        <v>7</v>
      </c>
      <c r="G33" s="258">
        <f>Cockpit!N9-Cockpit!N17</f>
        <v>0</v>
      </c>
      <c r="H33" s="12"/>
      <c r="I33" s="254" t="s">
        <v>82</v>
      </c>
      <c r="J33" s="258">
        <f>Cockpit!H15</f>
        <v>1333</v>
      </c>
      <c r="K33" s="253"/>
    </row>
    <row r="34" spans="2:11">
      <c r="B34" s="252"/>
      <c r="C34" s="259" t="s">
        <v>3</v>
      </c>
      <c r="D34" s="260">
        <f>Cockpit!E21</f>
        <v>29128.1</v>
      </c>
      <c r="E34" s="12"/>
      <c r="F34" s="259" t="s">
        <v>25</v>
      </c>
      <c r="G34" s="263" t="e">
        <f>(Cockpit!N12*Cockpit!N9-Cockpit!N19*Cockpit!N17)/(Cockpit!N9-Cockpit!N17)</f>
        <v>#DIV/0!</v>
      </c>
      <c r="H34" s="12"/>
      <c r="I34" s="270" t="str">
        <f>CONCATENATE("- Bewirtschaftungskosten (",TEXT(Cockpit!K11*100,"#"),"%)")</f>
        <v>- Bewirtschaftungskosten (4%)</v>
      </c>
      <c r="J34" s="260">
        <f>Cockpit!K10</f>
        <v>58.333333333333336</v>
      </c>
      <c r="K34" s="253"/>
    </row>
    <row r="35" spans="2:11" ht="16" thickBot="1">
      <c r="B35" s="252"/>
      <c r="C35" s="261" t="s">
        <v>81</v>
      </c>
      <c r="D35" s="262">
        <f>Cockpit!C30</f>
        <v>10000</v>
      </c>
      <c r="E35" s="12"/>
      <c r="F35" s="256" t="s">
        <v>88</v>
      </c>
      <c r="G35" s="264" t="e">
        <f>(Cockpit!N11*Cockpit!N9-Cockpit!N18*Cockpit!N17)/(Cockpit!N9-Cockpit!N17)</f>
        <v>#DIV/0!</v>
      </c>
      <c r="H35" s="12"/>
      <c r="I35" s="270" t="s">
        <v>33</v>
      </c>
      <c r="J35" s="260">
        <f>-Cockpit!Q21</f>
        <v>524.70000000000005</v>
      </c>
      <c r="K35" s="253"/>
    </row>
    <row r="36" spans="2:11" ht="17" thickTop="1" thickBot="1">
      <c r="B36" s="252"/>
      <c r="C36" s="256" t="s">
        <v>9</v>
      </c>
      <c r="D36" s="257">
        <f>SUM(D33:D35)</f>
        <v>396528.1</v>
      </c>
      <c r="E36" s="12"/>
      <c r="F36" s="12"/>
      <c r="G36" s="12"/>
      <c r="H36" s="12"/>
      <c r="I36" s="271" t="s">
        <v>34</v>
      </c>
      <c r="J36" s="262">
        <f>-Cockpit!Q22</f>
        <v>463.75000000000006</v>
      </c>
      <c r="K36" s="253"/>
    </row>
    <row r="37" spans="2:11" ht="16" thickBot="1">
      <c r="B37" s="252"/>
      <c r="C37" s="12"/>
      <c r="D37" s="12"/>
      <c r="E37" s="12"/>
      <c r="F37" s="470" t="s">
        <v>28</v>
      </c>
      <c r="G37" s="471"/>
      <c r="H37" s="12"/>
      <c r="I37" s="272" t="s">
        <v>84</v>
      </c>
      <c r="J37" s="257">
        <f>J33-SUM(J34:J36)</f>
        <v>286.21666666666647</v>
      </c>
      <c r="K37" s="253"/>
    </row>
    <row r="38" spans="2:11" ht="16" thickBot="1">
      <c r="B38" s="252"/>
      <c r="C38" s="12"/>
      <c r="D38" s="12"/>
      <c r="E38" s="12"/>
      <c r="F38" s="265" t="s">
        <v>7</v>
      </c>
      <c r="G38" s="266">
        <f>Cockpit!N10</f>
        <v>78528.099999999977</v>
      </c>
      <c r="H38" s="12"/>
      <c r="I38" s="12"/>
      <c r="J38" s="12"/>
      <c r="K38" s="253"/>
    </row>
    <row r="39" spans="2:11" ht="15.75" customHeight="1">
      <c r="B39" s="273"/>
      <c r="C39" s="274"/>
      <c r="D39" s="274"/>
      <c r="E39" s="274"/>
      <c r="F39" s="274"/>
      <c r="G39" s="274"/>
      <c r="H39" s="274"/>
      <c r="I39" s="274"/>
      <c r="J39" s="274"/>
      <c r="K39" s="275"/>
    </row>
    <row r="40" spans="2:11">
      <c r="B40" s="143"/>
      <c r="C40"/>
      <c r="D40"/>
      <c r="E40"/>
      <c r="F40"/>
      <c r="G40"/>
      <c r="H40"/>
      <c r="I40"/>
      <c r="J40"/>
      <c r="K40" s="144"/>
    </row>
    <row r="41" spans="2:11">
      <c r="B41" s="143"/>
      <c r="C41"/>
      <c r="D41"/>
      <c r="E41"/>
      <c r="F41"/>
      <c r="G41"/>
      <c r="H41"/>
      <c r="I41"/>
      <c r="J41"/>
      <c r="K41" s="144"/>
    </row>
    <row r="42" spans="2:11">
      <c r="B42" s="143"/>
      <c r="C42"/>
      <c r="D42"/>
      <c r="E42"/>
      <c r="F42"/>
      <c r="G42"/>
      <c r="H42" s="3"/>
      <c r="I42" s="3" t="s">
        <v>92</v>
      </c>
      <c r="J42" s="3" t="s">
        <v>93</v>
      </c>
      <c r="K42" s="144"/>
    </row>
    <row r="43" spans="2:11">
      <c r="B43" s="143"/>
      <c r="C43"/>
      <c r="D43"/>
      <c r="E43"/>
      <c r="F43"/>
      <c r="G43"/>
      <c r="H43" s="3" t="s">
        <v>82</v>
      </c>
      <c r="I43" s="3">
        <f>Cockpit!H15</f>
        <v>1333</v>
      </c>
      <c r="J43" s="3"/>
      <c r="K43" s="144"/>
    </row>
    <row r="44" spans="2:11">
      <c r="B44" s="143"/>
      <c r="C44"/>
      <c r="D44"/>
      <c r="E44"/>
      <c r="F44"/>
      <c r="G44"/>
      <c r="H44" s="3" t="s">
        <v>384</v>
      </c>
      <c r="I44" s="3"/>
      <c r="J44" s="3">
        <f>Cockpit!K10</f>
        <v>58.333333333333336</v>
      </c>
      <c r="K44" s="144"/>
    </row>
    <row r="45" spans="2:11">
      <c r="B45" s="143"/>
      <c r="C45"/>
      <c r="D45"/>
      <c r="E45"/>
      <c r="F45"/>
      <c r="G45"/>
      <c r="H45" s="3" t="s">
        <v>45</v>
      </c>
      <c r="I45" s="3"/>
      <c r="J45" s="3">
        <f>-Cockpit!Q21</f>
        <v>524.70000000000005</v>
      </c>
      <c r="K45" s="144"/>
    </row>
    <row r="46" spans="2:11">
      <c r="B46" s="143"/>
      <c r="C46"/>
      <c r="D46"/>
      <c r="E46"/>
      <c r="F46"/>
      <c r="G46"/>
      <c r="H46" s="3" t="s">
        <v>46</v>
      </c>
      <c r="I46" s="3"/>
      <c r="J46" s="3">
        <f>-Cockpit!Q22</f>
        <v>463.75000000000006</v>
      </c>
      <c r="K46" s="144"/>
    </row>
    <row r="47" spans="2:11">
      <c r="B47" s="143"/>
      <c r="C47"/>
      <c r="D47"/>
      <c r="E47"/>
      <c r="F47"/>
      <c r="G47"/>
      <c r="H47"/>
      <c r="I47"/>
      <c r="J47"/>
      <c r="K47" s="144"/>
    </row>
    <row r="48" spans="2:11">
      <c r="B48" s="143"/>
      <c r="C48"/>
      <c r="D48"/>
      <c r="E48"/>
      <c r="F48"/>
      <c r="G48"/>
      <c r="H48"/>
      <c r="I48"/>
      <c r="J48"/>
      <c r="K48" s="144"/>
    </row>
    <row r="49" spans="2:11">
      <c r="B49" s="143"/>
      <c r="C49"/>
      <c r="D49"/>
      <c r="E49"/>
      <c r="F49"/>
      <c r="G49"/>
      <c r="H49"/>
      <c r="I49"/>
      <c r="J49"/>
      <c r="K49" s="144"/>
    </row>
    <row r="50" spans="2:11">
      <c r="B50" s="143"/>
      <c r="C50"/>
      <c r="D50"/>
      <c r="E50"/>
      <c r="F50"/>
      <c r="G50"/>
      <c r="H50"/>
      <c r="I50"/>
      <c r="J50"/>
      <c r="K50" s="144"/>
    </row>
    <row r="51" spans="2:11">
      <c r="B51" s="143"/>
      <c r="C51"/>
      <c r="D51"/>
      <c r="E51"/>
      <c r="F51"/>
      <c r="G51"/>
      <c r="H51"/>
      <c r="I51"/>
      <c r="J51"/>
      <c r="K51" s="144"/>
    </row>
    <row r="52" spans="2:11">
      <c r="B52" s="143"/>
      <c r="C52"/>
      <c r="D52"/>
      <c r="E52"/>
      <c r="F52"/>
      <c r="G52"/>
      <c r="H52"/>
      <c r="I52"/>
      <c r="J52"/>
      <c r="K52" s="144"/>
    </row>
    <row r="53" spans="2:11">
      <c r="B53" s="143"/>
      <c r="C53"/>
      <c r="D53"/>
      <c r="E53"/>
      <c r="F53"/>
      <c r="G53"/>
      <c r="H53"/>
      <c r="I53"/>
      <c r="J53"/>
      <c r="K53" s="144"/>
    </row>
    <row r="54" spans="2:11" ht="16" thickBot="1">
      <c r="B54" s="145"/>
      <c r="C54" s="146"/>
      <c r="D54" s="146"/>
      <c r="E54" s="146"/>
      <c r="F54" s="146"/>
      <c r="G54" s="146"/>
      <c r="H54" s="146"/>
      <c r="I54" s="146"/>
      <c r="J54" s="146"/>
      <c r="K54" s="147"/>
    </row>
    <row r="56" spans="2:11">
      <c r="B56" s="137" t="s">
        <v>394</v>
      </c>
    </row>
  </sheetData>
  <sheetProtection algorithmName="SHA-512" hashValue="b864emXpdo3fd8LH94TfOluIuPqb8D1nSVc7YdWWpMK04ItHoZmWzWAVOGdZ+FuQZ6JeS0JUhAgUCU6JfoD7GA==" saltValue="aD3TCfY6Ce5VMIPs4uajNw==" spinCount="100000" sheet="1" objects="1" scenarios="1" formatCells="0" formatColumns="0"/>
  <mergeCells count="22">
    <mergeCell ref="C32:D32"/>
    <mergeCell ref="C27:D27"/>
    <mergeCell ref="F27:G27"/>
    <mergeCell ref="C25:D25"/>
    <mergeCell ref="F25:G25"/>
    <mergeCell ref="F32:G32"/>
    <mergeCell ref="F37:G37"/>
    <mergeCell ref="I8:J8"/>
    <mergeCell ref="I25:J25"/>
    <mergeCell ref="I32:J32"/>
    <mergeCell ref="I27:J27"/>
    <mergeCell ref="T1:T3"/>
    <mergeCell ref="I1:I3"/>
    <mergeCell ref="S1:S3"/>
    <mergeCell ref="E1:H3"/>
    <mergeCell ref="C1:D3"/>
    <mergeCell ref="N24:Q24"/>
    <mergeCell ref="N27:Q29"/>
    <mergeCell ref="N18:Q21"/>
    <mergeCell ref="N23:Q23"/>
    <mergeCell ref="B6:K6"/>
    <mergeCell ref="N8:Q17"/>
  </mergeCells>
  <hyperlinks>
    <hyperlink ref="N23:Q23" location="Haushaltsrechnung!A1" display="zur Vorlage Haushaltsrechnung" xr:uid="{00000000-0004-0000-0200-000000000000}"/>
    <hyperlink ref="N24:Q24" location="Vermögensaufstellung!A1" display="zur Vorlage Vermögensübersicht" xr:uid="{00000000-0004-0000-0200-000001000000}"/>
    <hyperlink ref="C1:C3" location="Rendite!A1" display="Zurück zum Cockpit" xr:uid="{00000000-0004-0000-0200-000002000000}"/>
    <hyperlink ref="C1:D3" location="Cockpit!A1" display="zurück zum Cockpit" xr:uid="{00000000-0004-0000-0200-000003000000}"/>
    <hyperlink ref="B56" location="Deckblatt!A1" display="Keine Gewähr für die Richtigkeit der Angaben. Dieses Tool ersetzt keine fundierte Rechts-, Steuer- oder Finanzberatung. Mehr Details hier." xr:uid="{00000000-0004-0000-0200-000004000000}"/>
  </hyperlinks>
  <printOptions horizontalCentered="1"/>
  <pageMargins left="0.23622047244094491" right="0.23622047244094491" top="0.74803149606299213" bottom="0.74803149606299213" header="0.31496062992125984" footer="0.31496062992125984"/>
  <pageSetup paperSize="9" scale="7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pageSetUpPr fitToPage="1"/>
  </sheetPr>
  <dimension ref="A1:BA79"/>
  <sheetViews>
    <sheetView showGridLines="0" showRowColHeaders="0" zoomScaleNormal="100" workbookViewId="0">
      <pane xSplit="3" ySplit="4" topLeftCell="D45" activePane="bottomRight" state="frozen"/>
      <selection pane="topRight" activeCell="D1" sqref="D1"/>
      <selection pane="bottomLeft" activeCell="A7" sqref="A7"/>
      <selection pane="bottomRight" activeCell="AZ10" sqref="AZ10"/>
    </sheetView>
  </sheetViews>
  <sheetFormatPr baseColWidth="10" defaultColWidth="9.1640625" defaultRowHeight="15"/>
  <cols>
    <col min="1" max="1" width="3.5" style="6" customWidth="1"/>
    <col min="2" max="2" width="40.5" style="6" customWidth="1"/>
    <col min="3" max="3" width="0.5" style="6" customWidth="1"/>
    <col min="4" max="8" width="11.1640625" style="6" customWidth="1"/>
    <col min="9" max="12" width="11.1640625" style="5" customWidth="1"/>
    <col min="13" max="53" width="11.1640625" style="6" customWidth="1"/>
    <col min="54" max="16384" width="9.1640625" style="6"/>
  </cols>
  <sheetData>
    <row r="1" spans="1:53" s="152" customFormat="1" ht="12.75" customHeight="1">
      <c r="B1" s="427" t="s">
        <v>374</v>
      </c>
      <c r="C1" s="427"/>
      <c r="E1" s="481" t="s">
        <v>407</v>
      </c>
      <c r="F1" s="481"/>
      <c r="G1" s="481"/>
      <c r="H1" s="481"/>
      <c r="I1" s="481"/>
      <c r="J1" s="427" t="s">
        <v>382</v>
      </c>
      <c r="K1" s="427"/>
      <c r="L1" s="427"/>
      <c r="M1" s="427"/>
      <c r="N1" s="427"/>
      <c r="O1" s="427"/>
      <c r="P1" s="427"/>
      <c r="Q1" s="149"/>
      <c r="R1" s="149"/>
      <c r="T1" s="149"/>
      <c r="U1" s="149"/>
    </row>
    <row r="2" spans="1:53" s="152" customFormat="1" ht="15" customHeight="1">
      <c r="B2" s="427"/>
      <c r="C2" s="427"/>
      <c r="E2" s="481"/>
      <c r="F2" s="481"/>
      <c r="G2" s="481"/>
      <c r="H2" s="481"/>
      <c r="I2" s="481"/>
      <c r="J2" s="427"/>
      <c r="K2" s="427"/>
      <c r="L2" s="427"/>
      <c r="M2" s="427"/>
      <c r="N2" s="427"/>
      <c r="O2" s="427"/>
      <c r="P2" s="427"/>
      <c r="Q2" s="149"/>
      <c r="R2" s="149"/>
      <c r="T2" s="149"/>
      <c r="U2" s="149"/>
    </row>
    <row r="3" spans="1:53" s="152" customFormat="1" ht="12.75" customHeight="1">
      <c r="B3" s="427"/>
      <c r="C3" s="427"/>
      <c r="E3" s="481"/>
      <c r="F3" s="481"/>
      <c r="G3" s="481"/>
      <c r="H3" s="481"/>
      <c r="I3" s="481"/>
      <c r="J3" s="427"/>
      <c r="K3" s="427"/>
      <c r="L3" s="427"/>
      <c r="M3" s="427"/>
      <c r="N3" s="427"/>
      <c r="O3" s="427"/>
      <c r="P3" s="427"/>
      <c r="Q3" s="149"/>
      <c r="R3" s="149"/>
      <c r="T3" s="149"/>
      <c r="U3" s="149"/>
    </row>
    <row r="4" spans="1:53" ht="18.75" customHeight="1">
      <c r="I4" s="6"/>
      <c r="J4" s="6"/>
      <c r="K4" s="6"/>
      <c r="L4" s="6"/>
      <c r="M4" s="5"/>
      <c r="N4" s="5"/>
      <c r="O4" s="5"/>
      <c r="P4" s="5"/>
    </row>
    <row r="5" spans="1:53" ht="9" customHeight="1" thickBot="1">
      <c r="I5" s="6"/>
      <c r="J5" s="6"/>
      <c r="K5" s="6"/>
      <c r="L5" s="6"/>
      <c r="N5" s="5"/>
      <c r="O5" s="5"/>
      <c r="P5" s="5"/>
      <c r="Q5" s="5"/>
    </row>
    <row r="6" spans="1:53" ht="17" thickBot="1">
      <c r="A6"/>
      <c r="B6" s="282" t="s">
        <v>268</v>
      </c>
      <c r="C6" s="35"/>
      <c r="D6" s="283"/>
      <c r="I6" s="6"/>
      <c r="J6" s="6"/>
      <c r="K6" s="6"/>
      <c r="L6" s="6"/>
    </row>
    <row r="7" spans="1:53" ht="16" thickBot="1">
      <c r="B7" s="284"/>
      <c r="C7" s="285"/>
      <c r="D7" s="286">
        <f>'Wert, AfA, Darlehen'!D7</f>
        <v>2020</v>
      </c>
      <c r="E7" s="287">
        <f>'Wert, AfA, Darlehen'!E7</f>
        <v>2021</v>
      </c>
      <c r="F7" s="287">
        <f>'Wert, AfA, Darlehen'!F7</f>
        <v>2022</v>
      </c>
      <c r="G7" s="287">
        <f>'Wert, AfA, Darlehen'!G7</f>
        <v>2023</v>
      </c>
      <c r="H7" s="287">
        <f>'Wert, AfA, Darlehen'!H7</f>
        <v>2024</v>
      </c>
      <c r="I7" s="287">
        <f>'Wert, AfA, Darlehen'!I7</f>
        <v>2025</v>
      </c>
      <c r="J7" s="287">
        <f>'Wert, AfA, Darlehen'!J7</f>
        <v>2026</v>
      </c>
      <c r="K7" s="287">
        <f>'Wert, AfA, Darlehen'!K7</f>
        <v>2027</v>
      </c>
      <c r="L7" s="287">
        <f>'Wert, AfA, Darlehen'!L7</f>
        <v>2028</v>
      </c>
      <c r="M7" s="287">
        <f>'Wert, AfA, Darlehen'!M7</f>
        <v>2029</v>
      </c>
      <c r="N7" s="287">
        <f>'Wert, AfA, Darlehen'!N7</f>
        <v>2030</v>
      </c>
      <c r="O7" s="287">
        <f>'Wert, AfA, Darlehen'!O7</f>
        <v>2031</v>
      </c>
      <c r="P7" s="287">
        <f>'Wert, AfA, Darlehen'!P7</f>
        <v>2032</v>
      </c>
      <c r="Q7" s="287">
        <f>'Wert, AfA, Darlehen'!Q7</f>
        <v>2033</v>
      </c>
      <c r="R7" s="287">
        <f>'Wert, AfA, Darlehen'!R7</f>
        <v>2034</v>
      </c>
      <c r="S7" s="287">
        <f>'Wert, AfA, Darlehen'!S7</f>
        <v>2035</v>
      </c>
      <c r="T7" s="287">
        <f>'Wert, AfA, Darlehen'!T7</f>
        <v>2036</v>
      </c>
      <c r="U7" s="287">
        <f>'Wert, AfA, Darlehen'!U7</f>
        <v>2037</v>
      </c>
      <c r="V7" s="287">
        <f>'Wert, AfA, Darlehen'!V7</f>
        <v>2038</v>
      </c>
      <c r="W7" s="287">
        <f>'Wert, AfA, Darlehen'!W7</f>
        <v>2039</v>
      </c>
      <c r="X7" s="287">
        <f>'Wert, AfA, Darlehen'!X7</f>
        <v>2040</v>
      </c>
      <c r="Y7" s="287">
        <f>'Wert, AfA, Darlehen'!Y7</f>
        <v>2041</v>
      </c>
      <c r="Z7" s="287">
        <f>'Wert, AfA, Darlehen'!Z7</f>
        <v>2042</v>
      </c>
      <c r="AA7" s="287">
        <f>'Wert, AfA, Darlehen'!AA7</f>
        <v>2043</v>
      </c>
      <c r="AB7" s="287">
        <f>'Wert, AfA, Darlehen'!AB7</f>
        <v>2044</v>
      </c>
      <c r="AC7" s="287">
        <f>'Wert, AfA, Darlehen'!AC7</f>
        <v>2045</v>
      </c>
      <c r="AD7" s="287">
        <f>'Wert, AfA, Darlehen'!AD7</f>
        <v>2046</v>
      </c>
      <c r="AE7" s="287">
        <f>'Wert, AfA, Darlehen'!AE7</f>
        <v>2047</v>
      </c>
      <c r="AF7" s="287">
        <f>'Wert, AfA, Darlehen'!AF7</f>
        <v>2048</v>
      </c>
      <c r="AG7" s="287">
        <f>'Wert, AfA, Darlehen'!AG7</f>
        <v>2049</v>
      </c>
      <c r="AH7" s="287">
        <f>'Wert, AfA, Darlehen'!AH7</f>
        <v>2050</v>
      </c>
      <c r="AI7" s="287">
        <f>'Wert, AfA, Darlehen'!AI7</f>
        <v>2051</v>
      </c>
      <c r="AJ7" s="287">
        <f>'Wert, AfA, Darlehen'!AJ7</f>
        <v>2052</v>
      </c>
      <c r="AK7" s="287">
        <f>'Wert, AfA, Darlehen'!AK7</f>
        <v>2053</v>
      </c>
      <c r="AL7" s="287">
        <f>'Wert, AfA, Darlehen'!AL7</f>
        <v>2054</v>
      </c>
      <c r="AM7" s="287">
        <f>'Wert, AfA, Darlehen'!AM7</f>
        <v>2055</v>
      </c>
      <c r="AN7" s="287">
        <f>'Wert, AfA, Darlehen'!AN7</f>
        <v>2056</v>
      </c>
      <c r="AO7" s="287">
        <f>'Wert, AfA, Darlehen'!AO7</f>
        <v>2057</v>
      </c>
      <c r="AP7" s="287">
        <f>'Wert, AfA, Darlehen'!AP7</f>
        <v>2058</v>
      </c>
      <c r="AQ7" s="287">
        <f>'Wert, AfA, Darlehen'!AQ7</f>
        <v>2059</v>
      </c>
      <c r="AR7" s="287">
        <f>'Wert, AfA, Darlehen'!AR7</f>
        <v>2060</v>
      </c>
      <c r="AS7" s="287">
        <f>'Wert, AfA, Darlehen'!AS7</f>
        <v>2061</v>
      </c>
      <c r="AT7" s="287">
        <f>'Wert, AfA, Darlehen'!AT7</f>
        <v>2062</v>
      </c>
      <c r="AU7" s="287">
        <f>'Wert, AfA, Darlehen'!AU7</f>
        <v>2063</v>
      </c>
      <c r="AV7" s="287">
        <f>'Wert, AfA, Darlehen'!AV7</f>
        <v>2064</v>
      </c>
      <c r="AW7" s="287">
        <f>'Wert, AfA, Darlehen'!AW7</f>
        <v>2065</v>
      </c>
      <c r="AX7" s="287">
        <f>'Wert, AfA, Darlehen'!AX7</f>
        <v>2066</v>
      </c>
      <c r="AY7" s="287">
        <f>'Wert, AfA, Darlehen'!AY7</f>
        <v>2067</v>
      </c>
      <c r="AZ7" s="287">
        <f>'Wert, AfA, Darlehen'!AZ7</f>
        <v>2068</v>
      </c>
      <c r="BA7" s="288">
        <f>'Wert, AfA, Darlehen'!BA7</f>
        <v>2069</v>
      </c>
    </row>
    <row r="8" spans="1:53">
      <c r="A8"/>
      <c r="B8" s="484" t="s">
        <v>273</v>
      </c>
      <c r="C8" s="485"/>
      <c r="D8" s="289"/>
      <c r="E8" s="289">
        <f>D10</f>
        <v>1333</v>
      </c>
      <c r="F8" s="289">
        <f t="shared" ref="F8:BA8" si="0">E10</f>
        <v>1333</v>
      </c>
      <c r="G8" s="289">
        <f t="shared" si="0"/>
        <v>1363.6589999999999</v>
      </c>
      <c r="H8" s="289">
        <f t="shared" si="0"/>
        <v>1363.6589999999999</v>
      </c>
      <c r="I8" s="289">
        <f t="shared" si="0"/>
        <v>1397.7504749999998</v>
      </c>
      <c r="J8" s="289">
        <f t="shared" si="0"/>
        <v>1397.7504749999998</v>
      </c>
      <c r="K8" s="289">
        <f t="shared" si="0"/>
        <v>1431.2964863999998</v>
      </c>
      <c r="L8" s="289">
        <f t="shared" si="0"/>
        <v>1431.2964863999998</v>
      </c>
      <c r="M8" s="289">
        <f t="shared" si="0"/>
        <v>1464.2163055871997</v>
      </c>
      <c r="N8" s="289">
        <f t="shared" si="0"/>
        <v>1464.2163055871997</v>
      </c>
      <c r="O8" s="289">
        <f t="shared" si="0"/>
        <v>1497.8932806157052</v>
      </c>
      <c r="P8" s="289">
        <f t="shared" si="0"/>
        <v>1497.8932806157052</v>
      </c>
      <c r="Q8" s="289">
        <f t="shared" si="0"/>
        <v>1527.8511462280194</v>
      </c>
      <c r="R8" s="289">
        <f t="shared" si="0"/>
        <v>1527.8511462280194</v>
      </c>
      <c r="S8" s="289">
        <f t="shared" si="0"/>
        <v>1558.4081691525798</v>
      </c>
      <c r="T8" s="289">
        <f t="shared" si="0"/>
        <v>1558.4081691525798</v>
      </c>
      <c r="U8" s="289">
        <f t="shared" si="0"/>
        <v>1589.5763325356315</v>
      </c>
      <c r="V8" s="289">
        <f t="shared" si="0"/>
        <v>1589.5763325356315</v>
      </c>
      <c r="W8" s="289">
        <f t="shared" si="0"/>
        <v>1621.3678591863443</v>
      </c>
      <c r="X8" s="289">
        <f t="shared" si="0"/>
        <v>1621.3678591863443</v>
      </c>
      <c r="Y8" s="289">
        <f t="shared" si="0"/>
        <v>1653.7952163700711</v>
      </c>
      <c r="Z8" s="289">
        <f t="shared" si="0"/>
        <v>1653.7952163700711</v>
      </c>
      <c r="AA8" s="289">
        <f t="shared" si="0"/>
        <v>1686.8711206974726</v>
      </c>
      <c r="AB8" s="289">
        <f t="shared" si="0"/>
        <v>1686.8711206974726</v>
      </c>
      <c r="AC8" s="289">
        <f t="shared" si="0"/>
        <v>1720.608543111422</v>
      </c>
      <c r="AD8" s="289">
        <f t="shared" si="0"/>
        <v>1720.608543111422</v>
      </c>
      <c r="AE8" s="289">
        <f t="shared" si="0"/>
        <v>1755.0207139736506</v>
      </c>
      <c r="AF8" s="289">
        <f t="shared" si="0"/>
        <v>1755.0207139736506</v>
      </c>
      <c r="AG8" s="289">
        <f t="shared" si="0"/>
        <v>1790.1211282531235</v>
      </c>
      <c r="AH8" s="289">
        <f t="shared" si="0"/>
        <v>1790.1211282531235</v>
      </c>
      <c r="AI8" s="289">
        <f t="shared" si="0"/>
        <v>1825.923550818186</v>
      </c>
      <c r="AJ8" s="289">
        <f t="shared" si="0"/>
        <v>1825.923550818186</v>
      </c>
      <c r="AK8" s="289">
        <f t="shared" si="0"/>
        <v>1862.4420218345497</v>
      </c>
      <c r="AL8" s="289">
        <f t="shared" si="0"/>
        <v>1862.4420218345497</v>
      </c>
      <c r="AM8" s="289">
        <f t="shared" si="0"/>
        <v>1899.6908622712408</v>
      </c>
      <c r="AN8" s="289">
        <f t="shared" si="0"/>
        <v>1899.6908622712408</v>
      </c>
      <c r="AO8" s="289">
        <f t="shared" si="0"/>
        <v>1937.6846795166657</v>
      </c>
      <c r="AP8" s="289">
        <f t="shared" si="0"/>
        <v>1937.6846795166657</v>
      </c>
      <c r="AQ8" s="289">
        <f t="shared" si="0"/>
        <v>1976.4383731069991</v>
      </c>
      <c r="AR8" s="289">
        <f t="shared" si="0"/>
        <v>1976.4383731069991</v>
      </c>
      <c r="AS8" s="289">
        <f t="shared" si="0"/>
        <v>2015.967140569139</v>
      </c>
      <c r="AT8" s="289">
        <f t="shared" si="0"/>
        <v>2015.967140569139</v>
      </c>
      <c r="AU8" s="289">
        <f t="shared" si="0"/>
        <v>2056.286483380522</v>
      </c>
      <c r="AV8" s="289">
        <f t="shared" si="0"/>
        <v>2056.286483380522</v>
      </c>
      <c r="AW8" s="289">
        <f t="shared" si="0"/>
        <v>2097.4122130481323</v>
      </c>
      <c r="AX8" s="289">
        <f t="shared" si="0"/>
        <v>2097.4122130481323</v>
      </c>
      <c r="AY8" s="289">
        <f t="shared" si="0"/>
        <v>2139.3604573090952</v>
      </c>
      <c r="AZ8" s="289">
        <f t="shared" si="0"/>
        <v>2139.3604573090952</v>
      </c>
      <c r="BA8" s="290">
        <f t="shared" si="0"/>
        <v>2182.147666455277</v>
      </c>
    </row>
    <row r="9" spans="1:53">
      <c r="A9"/>
      <c r="B9" s="479" t="s">
        <v>108</v>
      </c>
      <c r="C9" s="480"/>
      <c r="D9" s="37"/>
      <c r="E9" s="297">
        <v>0</v>
      </c>
      <c r="F9" s="297">
        <v>2.3E-2</v>
      </c>
      <c r="G9" s="297">
        <v>0</v>
      </c>
      <c r="H9" s="297">
        <v>2.5000000000000001E-2</v>
      </c>
      <c r="I9" s="297">
        <v>0</v>
      </c>
      <c r="J9" s="297">
        <v>2.4E-2</v>
      </c>
      <c r="K9" s="297">
        <v>0</v>
      </c>
      <c r="L9" s="297">
        <v>2.3E-2</v>
      </c>
      <c r="M9" s="297">
        <v>0</v>
      </c>
      <c r="N9" s="297">
        <v>2.3E-2</v>
      </c>
      <c r="O9" s="297">
        <v>0</v>
      </c>
      <c r="P9" s="297">
        <v>0.02</v>
      </c>
      <c r="Q9" s="297">
        <v>0</v>
      </c>
      <c r="R9" s="297">
        <v>0.02</v>
      </c>
      <c r="S9" s="297">
        <v>0</v>
      </c>
      <c r="T9" s="297">
        <v>0.02</v>
      </c>
      <c r="U9" s="297">
        <v>0</v>
      </c>
      <c r="V9" s="297">
        <v>0.02</v>
      </c>
      <c r="W9" s="297">
        <v>0</v>
      </c>
      <c r="X9" s="297">
        <v>0.02</v>
      </c>
      <c r="Y9" s="297">
        <v>0</v>
      </c>
      <c r="Z9" s="297">
        <v>0.02</v>
      </c>
      <c r="AA9" s="297">
        <v>0</v>
      </c>
      <c r="AB9" s="297">
        <v>0.02</v>
      </c>
      <c r="AC9" s="297">
        <v>0</v>
      </c>
      <c r="AD9" s="297">
        <v>0.02</v>
      </c>
      <c r="AE9" s="297">
        <v>0</v>
      </c>
      <c r="AF9" s="297">
        <v>0.02</v>
      </c>
      <c r="AG9" s="297">
        <v>0</v>
      </c>
      <c r="AH9" s="297">
        <v>0.02</v>
      </c>
      <c r="AI9" s="297">
        <v>0</v>
      </c>
      <c r="AJ9" s="297">
        <v>0.02</v>
      </c>
      <c r="AK9" s="297">
        <v>0</v>
      </c>
      <c r="AL9" s="297">
        <v>0.02</v>
      </c>
      <c r="AM9" s="297">
        <v>0</v>
      </c>
      <c r="AN9" s="297">
        <v>0.02</v>
      </c>
      <c r="AO9" s="297">
        <v>0</v>
      </c>
      <c r="AP9" s="297">
        <v>0.02</v>
      </c>
      <c r="AQ9" s="297">
        <v>0</v>
      </c>
      <c r="AR9" s="297">
        <v>0.02</v>
      </c>
      <c r="AS9" s="297">
        <v>0</v>
      </c>
      <c r="AT9" s="297">
        <v>0.02</v>
      </c>
      <c r="AU9" s="297">
        <v>0</v>
      </c>
      <c r="AV9" s="297">
        <v>0.02</v>
      </c>
      <c r="AW9" s="297">
        <v>0</v>
      </c>
      <c r="AX9" s="297">
        <v>0.02</v>
      </c>
      <c r="AY9" s="297">
        <v>0</v>
      </c>
      <c r="AZ9" s="297">
        <v>0.02</v>
      </c>
      <c r="BA9" s="297">
        <v>0</v>
      </c>
    </row>
    <row r="10" spans="1:53">
      <c r="A10"/>
      <c r="B10" s="479" t="s">
        <v>70</v>
      </c>
      <c r="C10" s="480"/>
      <c r="D10" s="10">
        <f>Cockpit!H15</f>
        <v>1333</v>
      </c>
      <c r="E10" s="10">
        <f>E8*(1+E9)</f>
        <v>1333</v>
      </c>
      <c r="F10" s="10">
        <f t="shared" ref="F10:BA10" si="1">F8*(1+F9)</f>
        <v>1363.6589999999999</v>
      </c>
      <c r="G10" s="10">
        <f t="shared" si="1"/>
        <v>1363.6589999999999</v>
      </c>
      <c r="H10" s="10">
        <f t="shared" si="1"/>
        <v>1397.7504749999998</v>
      </c>
      <c r="I10" s="10">
        <f t="shared" si="1"/>
        <v>1397.7504749999998</v>
      </c>
      <c r="J10" s="10">
        <f t="shared" si="1"/>
        <v>1431.2964863999998</v>
      </c>
      <c r="K10" s="10">
        <f t="shared" si="1"/>
        <v>1431.2964863999998</v>
      </c>
      <c r="L10" s="10">
        <f t="shared" si="1"/>
        <v>1464.2163055871997</v>
      </c>
      <c r="M10" s="10">
        <f t="shared" si="1"/>
        <v>1464.2163055871997</v>
      </c>
      <c r="N10" s="10">
        <f t="shared" si="1"/>
        <v>1497.8932806157052</v>
      </c>
      <c r="O10" s="10">
        <f t="shared" si="1"/>
        <v>1497.8932806157052</v>
      </c>
      <c r="P10" s="10">
        <f t="shared" si="1"/>
        <v>1527.8511462280194</v>
      </c>
      <c r="Q10" s="10">
        <f t="shared" si="1"/>
        <v>1527.8511462280194</v>
      </c>
      <c r="R10" s="10">
        <f t="shared" si="1"/>
        <v>1558.4081691525798</v>
      </c>
      <c r="S10" s="10">
        <f t="shared" si="1"/>
        <v>1558.4081691525798</v>
      </c>
      <c r="T10" s="10">
        <f t="shared" si="1"/>
        <v>1589.5763325356315</v>
      </c>
      <c r="U10" s="10">
        <f t="shared" si="1"/>
        <v>1589.5763325356315</v>
      </c>
      <c r="V10" s="10">
        <f t="shared" si="1"/>
        <v>1621.3678591863443</v>
      </c>
      <c r="W10" s="10">
        <f t="shared" si="1"/>
        <v>1621.3678591863443</v>
      </c>
      <c r="X10" s="10">
        <f t="shared" si="1"/>
        <v>1653.7952163700711</v>
      </c>
      <c r="Y10" s="10">
        <f t="shared" si="1"/>
        <v>1653.7952163700711</v>
      </c>
      <c r="Z10" s="10">
        <f t="shared" si="1"/>
        <v>1686.8711206974726</v>
      </c>
      <c r="AA10" s="10">
        <f t="shared" si="1"/>
        <v>1686.8711206974726</v>
      </c>
      <c r="AB10" s="10">
        <f t="shared" si="1"/>
        <v>1720.608543111422</v>
      </c>
      <c r="AC10" s="10">
        <f t="shared" si="1"/>
        <v>1720.608543111422</v>
      </c>
      <c r="AD10" s="10">
        <f t="shared" si="1"/>
        <v>1755.0207139736506</v>
      </c>
      <c r="AE10" s="10">
        <f t="shared" si="1"/>
        <v>1755.0207139736506</v>
      </c>
      <c r="AF10" s="10">
        <f t="shared" si="1"/>
        <v>1790.1211282531235</v>
      </c>
      <c r="AG10" s="10">
        <f t="shared" si="1"/>
        <v>1790.1211282531235</v>
      </c>
      <c r="AH10" s="10">
        <f t="shared" si="1"/>
        <v>1825.923550818186</v>
      </c>
      <c r="AI10" s="10">
        <f t="shared" si="1"/>
        <v>1825.923550818186</v>
      </c>
      <c r="AJ10" s="10">
        <f t="shared" si="1"/>
        <v>1862.4420218345497</v>
      </c>
      <c r="AK10" s="10">
        <f t="shared" si="1"/>
        <v>1862.4420218345497</v>
      </c>
      <c r="AL10" s="10">
        <f t="shared" si="1"/>
        <v>1899.6908622712408</v>
      </c>
      <c r="AM10" s="10">
        <f t="shared" si="1"/>
        <v>1899.6908622712408</v>
      </c>
      <c r="AN10" s="10">
        <f t="shared" si="1"/>
        <v>1937.6846795166657</v>
      </c>
      <c r="AO10" s="10">
        <f t="shared" si="1"/>
        <v>1937.6846795166657</v>
      </c>
      <c r="AP10" s="10">
        <f t="shared" si="1"/>
        <v>1976.4383731069991</v>
      </c>
      <c r="AQ10" s="10">
        <f t="shared" si="1"/>
        <v>1976.4383731069991</v>
      </c>
      <c r="AR10" s="10">
        <f t="shared" si="1"/>
        <v>2015.967140569139</v>
      </c>
      <c r="AS10" s="10">
        <f t="shared" si="1"/>
        <v>2015.967140569139</v>
      </c>
      <c r="AT10" s="10">
        <f t="shared" si="1"/>
        <v>2056.286483380522</v>
      </c>
      <c r="AU10" s="10">
        <f t="shared" si="1"/>
        <v>2056.286483380522</v>
      </c>
      <c r="AV10" s="10">
        <f t="shared" si="1"/>
        <v>2097.4122130481323</v>
      </c>
      <c r="AW10" s="10">
        <f t="shared" si="1"/>
        <v>2097.4122130481323</v>
      </c>
      <c r="AX10" s="10">
        <f t="shared" si="1"/>
        <v>2139.3604573090952</v>
      </c>
      <c r="AY10" s="10">
        <f t="shared" si="1"/>
        <v>2139.3604573090952</v>
      </c>
      <c r="AZ10" s="10">
        <f t="shared" si="1"/>
        <v>2182.147666455277</v>
      </c>
      <c r="BA10" s="291">
        <f t="shared" si="1"/>
        <v>2182.147666455277</v>
      </c>
    </row>
    <row r="11" spans="1:53">
      <c r="A11"/>
      <c r="B11" s="479" t="s">
        <v>344</v>
      </c>
      <c r="C11" s="480"/>
      <c r="D11" s="10">
        <f>'MFH-Kalkulator'!E12</f>
        <v>1268.7499999999998</v>
      </c>
      <c r="E11" s="10">
        <f>'MFH-Kalkulator'!F12</f>
        <v>1287.7812499999995</v>
      </c>
      <c r="F11" s="10">
        <f>'MFH-Kalkulator'!G12</f>
        <v>1307.0979687499998</v>
      </c>
      <c r="G11" s="10">
        <f>'MFH-Kalkulator'!H12</f>
        <v>1326.7044382812496</v>
      </c>
      <c r="H11" s="10">
        <f>'MFH-Kalkulator'!I12</f>
        <v>1346.6050048554682</v>
      </c>
      <c r="I11" s="10">
        <f>'MFH-Kalkulator'!J12</f>
        <v>1366.8040799283003</v>
      </c>
      <c r="J11" s="10">
        <f>'MFH-Kalkulator'!K12</f>
        <v>1387.3061411272242</v>
      </c>
      <c r="K11" s="10">
        <f>'MFH-Kalkulator'!L12</f>
        <v>1408.1157332441326</v>
      </c>
      <c r="L11" s="10">
        <f>'MFH-Kalkulator'!M12</f>
        <v>1429.2374692427945</v>
      </c>
      <c r="M11" s="10">
        <f>'MFH-Kalkulator'!N12</f>
        <v>1450.6760312814363</v>
      </c>
      <c r="N11" s="10">
        <f>'MFH-Kalkulator'!O12</f>
        <v>1472.4361717506576</v>
      </c>
      <c r="O11" s="10">
        <f>'MFH-Kalkulator'!P12</f>
        <v>1494.5227143269174</v>
      </c>
      <c r="P11" s="10">
        <f>'MFH-Kalkulator'!Q12</f>
        <v>1516.9405550418207</v>
      </c>
      <c r="Q11" s="10">
        <f>'MFH-Kalkulator'!R12</f>
        <v>1539.6946633674481</v>
      </c>
      <c r="R11" s="10">
        <f>'MFH-Kalkulator'!S12</f>
        <v>1562.7900833179597</v>
      </c>
      <c r="S11" s="10">
        <f>'MFH-Kalkulator'!T12</f>
        <v>1586.231934567729</v>
      </c>
      <c r="T11" s="10">
        <f>'MFH-Kalkulator'!U12</f>
        <v>1610.0254135862447</v>
      </c>
      <c r="U11" s="10">
        <f>'MFH-Kalkulator'!V12</f>
        <v>1634.1757947900383</v>
      </c>
      <c r="V11" s="10">
        <f>'MFH-Kalkulator'!W12</f>
        <v>1658.6884317118886</v>
      </c>
      <c r="W11" s="10">
        <f>'MFH-Kalkulator'!X12</f>
        <v>1683.5687581875666</v>
      </c>
      <c r="X11" s="10">
        <f>'MFH-Kalkulator'!Y12</f>
        <v>1708.8222895603801</v>
      </c>
      <c r="Y11" s="10">
        <f>'MFH-Kalkulator'!Z12</f>
        <v>1734.4546239037857</v>
      </c>
      <c r="Z11" s="10">
        <f>'MFH-Kalkulator'!AA12</f>
        <v>1760.4714432623421</v>
      </c>
      <c r="AA11" s="10">
        <f>'MFH-Kalkulator'!AB12</f>
        <v>1786.8785149112773</v>
      </c>
      <c r="AB11" s="10">
        <f>'MFH-Kalkulator'!AC12</f>
        <v>1813.6816926349466</v>
      </c>
      <c r="AC11" s="10">
        <f>'MFH-Kalkulator'!AD12</f>
        <v>1840.8869180244701</v>
      </c>
      <c r="AD11" s="10">
        <f>'MFH-Kalkulator'!AE12</f>
        <v>1868.500221794837</v>
      </c>
      <c r="AE11" s="10">
        <f>'MFH-Kalkulator'!AF12</f>
        <v>1896.5277251217594</v>
      </c>
      <c r="AF11" s="10">
        <f>'MFH-Kalkulator'!AG12</f>
        <v>1924.9756409985857</v>
      </c>
      <c r="AG11" s="10">
        <f>'MFH-Kalkulator'!AH12</f>
        <v>1953.850275613564</v>
      </c>
      <c r="AH11" s="10">
        <f>'MFH-Kalkulator'!AI12</f>
        <v>1983.1580297477672</v>
      </c>
      <c r="AI11" s="10">
        <f>'MFH-Kalkulator'!AJ12</f>
        <v>2012.9054001939835</v>
      </c>
      <c r="AJ11" s="10">
        <f>'MFH-Kalkulator'!AK12</f>
        <v>2043.0989811968932</v>
      </c>
      <c r="AK11" s="10">
        <f>'MFH-Kalkulator'!AL12</f>
        <v>2073.7454659148461</v>
      </c>
      <c r="AL11" s="10">
        <f>'MFH-Kalkulator'!AM12</f>
        <v>2104.8516479035688</v>
      </c>
      <c r="AM11" s="10">
        <f>'MFH-Kalkulator'!AN12</f>
        <v>2136.4244226221222</v>
      </c>
      <c r="AN11" s="10">
        <f>'MFH-Kalkulator'!AO12</f>
        <v>2168.4707889614538</v>
      </c>
      <c r="AO11" s="10">
        <f>'MFH-Kalkulator'!AP12</f>
        <v>2200.9978507958754</v>
      </c>
      <c r="AP11" s="10">
        <f>'MFH-Kalkulator'!AQ12</f>
        <v>2234.0128185578133</v>
      </c>
      <c r="AQ11" s="10">
        <f>'MFH-Kalkulator'!AR12</f>
        <v>2267.5230108361802</v>
      </c>
      <c r="AR11" s="10">
        <f>'MFH-Kalkulator'!AS12</f>
        <v>2301.535855998723</v>
      </c>
      <c r="AS11" s="10">
        <f>'MFH-Kalkulator'!AT12</f>
        <v>2336.0588938387032</v>
      </c>
      <c r="AT11" s="10">
        <f>'MFH-Kalkulator'!AU12</f>
        <v>2371.0997772462833</v>
      </c>
      <c r="AU11" s="10">
        <f>'MFH-Kalkulator'!AV12</f>
        <v>2406.6662739049775</v>
      </c>
      <c r="AV11" s="10">
        <f>'MFH-Kalkulator'!AW12</f>
        <v>2442.7662680135522</v>
      </c>
      <c r="AW11" s="10">
        <f>'MFH-Kalkulator'!AX12</f>
        <v>2479.4077620337553</v>
      </c>
      <c r="AX11" s="10">
        <f>'MFH-Kalkulator'!AY12</f>
        <v>2516.5988784642614</v>
      </c>
      <c r="AY11" s="10">
        <f>'MFH-Kalkulator'!AZ12</f>
        <v>2554.3478616412249</v>
      </c>
      <c r="AZ11" s="10">
        <f>'MFH-Kalkulator'!BA12</f>
        <v>2592.663079565843</v>
      </c>
      <c r="BA11" s="291">
        <f>'MFH-Kalkulator'!BB12</f>
        <v>2631.55302575933</v>
      </c>
    </row>
    <row r="12" spans="1:53">
      <c r="B12" s="479" t="s">
        <v>342</v>
      </c>
      <c r="C12" s="480"/>
      <c r="D12" s="10">
        <f>IF('MFH-Kalkulator'!$C$6="Ein",'Miete, Cashflow, Steuern'!D11,'Miete, Cashflow, Steuern'!D10)</f>
        <v>1333</v>
      </c>
      <c r="E12" s="10">
        <f>IF('MFH-Kalkulator'!$C$6="Ein",'Miete, Cashflow, Steuern'!E11,'Miete, Cashflow, Steuern'!E10)</f>
        <v>1333</v>
      </c>
      <c r="F12" s="10">
        <f>IF('MFH-Kalkulator'!$C$6="Ein",'Miete, Cashflow, Steuern'!F11,'Miete, Cashflow, Steuern'!F10)</f>
        <v>1363.6589999999999</v>
      </c>
      <c r="G12" s="10">
        <f>IF('MFH-Kalkulator'!$C$6="Ein",'Miete, Cashflow, Steuern'!G11,'Miete, Cashflow, Steuern'!G10)</f>
        <v>1363.6589999999999</v>
      </c>
      <c r="H12" s="10">
        <f>IF('MFH-Kalkulator'!$C$6="Ein",'Miete, Cashflow, Steuern'!H11,'Miete, Cashflow, Steuern'!H10)</f>
        <v>1397.7504749999998</v>
      </c>
      <c r="I12" s="10">
        <f>IF('MFH-Kalkulator'!$C$6="Ein",'Miete, Cashflow, Steuern'!I11,'Miete, Cashflow, Steuern'!I10)</f>
        <v>1397.7504749999998</v>
      </c>
      <c r="J12" s="10">
        <f>IF('MFH-Kalkulator'!$C$6="Ein",'Miete, Cashflow, Steuern'!J11,'Miete, Cashflow, Steuern'!J10)</f>
        <v>1431.2964863999998</v>
      </c>
      <c r="K12" s="10">
        <f>IF('MFH-Kalkulator'!$C$6="Ein",'Miete, Cashflow, Steuern'!K11,'Miete, Cashflow, Steuern'!K10)</f>
        <v>1431.2964863999998</v>
      </c>
      <c r="L12" s="10">
        <f>IF('MFH-Kalkulator'!$C$6="Ein",'Miete, Cashflow, Steuern'!L11,'Miete, Cashflow, Steuern'!L10)</f>
        <v>1464.2163055871997</v>
      </c>
      <c r="M12" s="10">
        <f>IF('MFH-Kalkulator'!$C$6="Ein",'Miete, Cashflow, Steuern'!M11,'Miete, Cashflow, Steuern'!M10)</f>
        <v>1464.2163055871997</v>
      </c>
      <c r="N12" s="10">
        <f>IF('MFH-Kalkulator'!$C$6="Ein",'Miete, Cashflow, Steuern'!N11,'Miete, Cashflow, Steuern'!N10)</f>
        <v>1497.8932806157052</v>
      </c>
      <c r="O12" s="10">
        <f>IF('MFH-Kalkulator'!$C$6="Ein",'Miete, Cashflow, Steuern'!O11,'Miete, Cashflow, Steuern'!O10)</f>
        <v>1497.8932806157052</v>
      </c>
      <c r="P12" s="10">
        <f>IF('MFH-Kalkulator'!$C$6="Ein",'Miete, Cashflow, Steuern'!P11,'Miete, Cashflow, Steuern'!P10)</f>
        <v>1527.8511462280194</v>
      </c>
      <c r="Q12" s="10">
        <f>IF('MFH-Kalkulator'!$C$6="Ein",'Miete, Cashflow, Steuern'!Q11,'Miete, Cashflow, Steuern'!Q10)</f>
        <v>1527.8511462280194</v>
      </c>
      <c r="R12" s="10">
        <f>IF('MFH-Kalkulator'!$C$6="Ein",'Miete, Cashflow, Steuern'!R11,'Miete, Cashflow, Steuern'!R10)</f>
        <v>1558.4081691525798</v>
      </c>
      <c r="S12" s="10">
        <f>IF('MFH-Kalkulator'!$C$6="Ein",'Miete, Cashflow, Steuern'!S11,'Miete, Cashflow, Steuern'!S10)</f>
        <v>1558.4081691525798</v>
      </c>
      <c r="T12" s="10">
        <f>IF('MFH-Kalkulator'!$C$6="Ein",'Miete, Cashflow, Steuern'!T11,'Miete, Cashflow, Steuern'!T10)</f>
        <v>1589.5763325356315</v>
      </c>
      <c r="U12" s="10">
        <f>IF('MFH-Kalkulator'!$C$6="Ein",'Miete, Cashflow, Steuern'!U11,'Miete, Cashflow, Steuern'!U10)</f>
        <v>1589.5763325356315</v>
      </c>
      <c r="V12" s="10">
        <f>IF('MFH-Kalkulator'!$C$6="Ein",'Miete, Cashflow, Steuern'!V11,'Miete, Cashflow, Steuern'!V10)</f>
        <v>1621.3678591863443</v>
      </c>
      <c r="W12" s="10">
        <f>IF('MFH-Kalkulator'!$C$6="Ein",'Miete, Cashflow, Steuern'!W11,'Miete, Cashflow, Steuern'!W10)</f>
        <v>1621.3678591863443</v>
      </c>
      <c r="X12" s="10">
        <f>IF('MFH-Kalkulator'!$C$6="Ein",'Miete, Cashflow, Steuern'!X11,'Miete, Cashflow, Steuern'!X10)</f>
        <v>1653.7952163700711</v>
      </c>
      <c r="Y12" s="10">
        <f>IF('MFH-Kalkulator'!$C$6="Ein",'Miete, Cashflow, Steuern'!Y11,'Miete, Cashflow, Steuern'!Y10)</f>
        <v>1653.7952163700711</v>
      </c>
      <c r="Z12" s="10">
        <f>IF('MFH-Kalkulator'!$C$6="Ein",'Miete, Cashflow, Steuern'!Z11,'Miete, Cashflow, Steuern'!Z10)</f>
        <v>1686.8711206974726</v>
      </c>
      <c r="AA12" s="10">
        <f>IF('MFH-Kalkulator'!$C$6="Ein",'Miete, Cashflow, Steuern'!AA11,'Miete, Cashflow, Steuern'!AA10)</f>
        <v>1686.8711206974726</v>
      </c>
      <c r="AB12" s="10">
        <f>IF('MFH-Kalkulator'!$C$6="Ein",'Miete, Cashflow, Steuern'!AB11,'Miete, Cashflow, Steuern'!AB10)</f>
        <v>1720.608543111422</v>
      </c>
      <c r="AC12" s="10">
        <f>IF('MFH-Kalkulator'!$C$6="Ein",'Miete, Cashflow, Steuern'!AC11,'Miete, Cashflow, Steuern'!AC10)</f>
        <v>1720.608543111422</v>
      </c>
      <c r="AD12" s="10">
        <f>IF('MFH-Kalkulator'!$C$6="Ein",'Miete, Cashflow, Steuern'!AD11,'Miete, Cashflow, Steuern'!AD10)</f>
        <v>1755.0207139736506</v>
      </c>
      <c r="AE12" s="10">
        <f>IF('MFH-Kalkulator'!$C$6="Ein",'Miete, Cashflow, Steuern'!AE11,'Miete, Cashflow, Steuern'!AE10)</f>
        <v>1755.0207139736506</v>
      </c>
      <c r="AF12" s="10">
        <f>IF('MFH-Kalkulator'!$C$6="Ein",'Miete, Cashflow, Steuern'!AF11,'Miete, Cashflow, Steuern'!AF10)</f>
        <v>1790.1211282531235</v>
      </c>
      <c r="AG12" s="10">
        <f>IF('MFH-Kalkulator'!$C$6="Ein",'Miete, Cashflow, Steuern'!AG11,'Miete, Cashflow, Steuern'!AG10)</f>
        <v>1790.1211282531235</v>
      </c>
      <c r="AH12" s="10">
        <f>IF('MFH-Kalkulator'!$C$6="Ein",'Miete, Cashflow, Steuern'!AH11,'Miete, Cashflow, Steuern'!AH10)</f>
        <v>1825.923550818186</v>
      </c>
      <c r="AI12" s="10">
        <f>IF('MFH-Kalkulator'!$C$6="Ein",'Miete, Cashflow, Steuern'!AI11,'Miete, Cashflow, Steuern'!AI10)</f>
        <v>1825.923550818186</v>
      </c>
      <c r="AJ12" s="10">
        <f>IF('MFH-Kalkulator'!$C$6="Ein",'Miete, Cashflow, Steuern'!AJ11,'Miete, Cashflow, Steuern'!AJ10)</f>
        <v>1862.4420218345497</v>
      </c>
      <c r="AK12" s="10">
        <f>IF('MFH-Kalkulator'!$C$6="Ein",'Miete, Cashflow, Steuern'!AK11,'Miete, Cashflow, Steuern'!AK10)</f>
        <v>1862.4420218345497</v>
      </c>
      <c r="AL12" s="10">
        <f>IF('MFH-Kalkulator'!$C$6="Ein",'Miete, Cashflow, Steuern'!AL11,'Miete, Cashflow, Steuern'!AL10)</f>
        <v>1899.6908622712408</v>
      </c>
      <c r="AM12" s="10">
        <f>IF('MFH-Kalkulator'!$C$6="Ein",'Miete, Cashflow, Steuern'!AM11,'Miete, Cashflow, Steuern'!AM10)</f>
        <v>1899.6908622712408</v>
      </c>
      <c r="AN12" s="10">
        <f>IF('MFH-Kalkulator'!$C$6="Ein",'Miete, Cashflow, Steuern'!AN11,'Miete, Cashflow, Steuern'!AN10)</f>
        <v>1937.6846795166657</v>
      </c>
      <c r="AO12" s="10">
        <f>IF('MFH-Kalkulator'!$C$6="Ein",'Miete, Cashflow, Steuern'!AO11,'Miete, Cashflow, Steuern'!AO10)</f>
        <v>1937.6846795166657</v>
      </c>
      <c r="AP12" s="10">
        <f>IF('MFH-Kalkulator'!$C$6="Ein",'Miete, Cashflow, Steuern'!AP11,'Miete, Cashflow, Steuern'!AP10)</f>
        <v>1976.4383731069991</v>
      </c>
      <c r="AQ12" s="10">
        <f>IF('MFH-Kalkulator'!$C$6="Ein",'Miete, Cashflow, Steuern'!AQ11,'Miete, Cashflow, Steuern'!AQ10)</f>
        <v>1976.4383731069991</v>
      </c>
      <c r="AR12" s="10">
        <f>IF('MFH-Kalkulator'!$C$6="Ein",'Miete, Cashflow, Steuern'!AR11,'Miete, Cashflow, Steuern'!AR10)</f>
        <v>2015.967140569139</v>
      </c>
      <c r="AS12" s="10">
        <f>IF('MFH-Kalkulator'!$C$6="Ein",'Miete, Cashflow, Steuern'!AS11,'Miete, Cashflow, Steuern'!AS10)</f>
        <v>2015.967140569139</v>
      </c>
      <c r="AT12" s="10">
        <f>IF('MFH-Kalkulator'!$C$6="Ein",'Miete, Cashflow, Steuern'!AT11,'Miete, Cashflow, Steuern'!AT10)</f>
        <v>2056.286483380522</v>
      </c>
      <c r="AU12" s="10">
        <f>IF('MFH-Kalkulator'!$C$6="Ein",'Miete, Cashflow, Steuern'!AU11,'Miete, Cashflow, Steuern'!AU10)</f>
        <v>2056.286483380522</v>
      </c>
      <c r="AV12" s="10">
        <f>IF('MFH-Kalkulator'!$C$6="Ein",'Miete, Cashflow, Steuern'!AV11,'Miete, Cashflow, Steuern'!AV10)</f>
        <v>2097.4122130481323</v>
      </c>
      <c r="AW12" s="10">
        <f>IF('MFH-Kalkulator'!$C$6="Ein",'Miete, Cashflow, Steuern'!AW11,'Miete, Cashflow, Steuern'!AW10)</f>
        <v>2097.4122130481323</v>
      </c>
      <c r="AX12" s="10">
        <f>IF('MFH-Kalkulator'!$C$6="Ein",'Miete, Cashflow, Steuern'!AX11,'Miete, Cashflow, Steuern'!AX10)</f>
        <v>2139.3604573090952</v>
      </c>
      <c r="AY12" s="10">
        <f>IF('MFH-Kalkulator'!$C$6="Ein",'Miete, Cashflow, Steuern'!AY11,'Miete, Cashflow, Steuern'!AY10)</f>
        <v>2139.3604573090952</v>
      </c>
      <c r="AZ12" s="10">
        <f>IF('MFH-Kalkulator'!$C$6="Ein",'Miete, Cashflow, Steuern'!AZ11,'Miete, Cashflow, Steuern'!AZ10)</f>
        <v>2182.147666455277</v>
      </c>
      <c r="BA12" s="291">
        <f>IF('MFH-Kalkulator'!$C$6="Ein",'Miete, Cashflow, Steuern'!BA11,'Miete, Cashflow, Steuern'!BA10)</f>
        <v>2182.147666455277</v>
      </c>
    </row>
    <row r="13" spans="1:53">
      <c r="B13" s="479" t="s">
        <v>264</v>
      </c>
      <c r="C13" s="480"/>
      <c r="D13" s="10">
        <f>Cockpit!K9</f>
        <v>259.49333333333334</v>
      </c>
      <c r="E13" s="10">
        <f>D13*(1+Cockpit!$H$30)</f>
        <v>262.0882666666667</v>
      </c>
      <c r="F13" s="10">
        <f>E13*(1+Cockpit!$H$30)</f>
        <v>264.70914933333336</v>
      </c>
      <c r="G13" s="10">
        <f>F13*(1+Cockpit!$H$30)</f>
        <v>267.35624082666669</v>
      </c>
      <c r="H13" s="10">
        <f>G13*(1+Cockpit!$H$30)</f>
        <v>270.02980323493335</v>
      </c>
      <c r="I13" s="10">
        <f>H13*(1+Cockpit!$H$30)</f>
        <v>272.73010126728269</v>
      </c>
      <c r="J13" s="10">
        <f>I13*(1+Cockpit!$H$30)</f>
        <v>275.45740227995555</v>
      </c>
      <c r="K13" s="10">
        <f>J13*(1+Cockpit!$H$30)</f>
        <v>278.21197630275509</v>
      </c>
      <c r="L13" s="10">
        <f>K13*(1+Cockpit!$H$30)</f>
        <v>280.99409606578263</v>
      </c>
      <c r="M13" s="10">
        <f>L13*(1+Cockpit!$H$30)</f>
        <v>283.80403702644048</v>
      </c>
      <c r="N13" s="10">
        <f>M13*(1+Cockpit!$H$30)</f>
        <v>286.64207739670491</v>
      </c>
      <c r="O13" s="10">
        <f>N13*(1+Cockpit!$H$30)</f>
        <v>289.50849817067194</v>
      </c>
      <c r="P13" s="10">
        <f>O13*(1+Cockpit!$H$30)</f>
        <v>292.40358315237864</v>
      </c>
      <c r="Q13" s="10">
        <f>P13*(1+Cockpit!$H$30)</f>
        <v>295.32761898390243</v>
      </c>
      <c r="R13" s="10">
        <f>Q13*(1+Cockpit!$H$30)</f>
        <v>298.28089517374144</v>
      </c>
      <c r="S13" s="10">
        <f>R13*(1+Cockpit!$H$30)</f>
        <v>301.26370412547885</v>
      </c>
      <c r="T13" s="10">
        <f>S13*(1+Cockpit!$H$30)</f>
        <v>304.27634116673363</v>
      </c>
      <c r="U13" s="10">
        <f>T13*(1+Cockpit!$H$30)</f>
        <v>307.31910457840098</v>
      </c>
      <c r="V13" s="10">
        <f>U13*(1+Cockpit!$H$30)</f>
        <v>310.39229562418501</v>
      </c>
      <c r="W13" s="10">
        <f>V13*(1+Cockpit!$H$30)</f>
        <v>313.49621858042684</v>
      </c>
      <c r="X13" s="10">
        <f>W13*(1+Cockpit!$H$30)</f>
        <v>316.63118076623113</v>
      </c>
      <c r="Y13" s="10">
        <f>X13*(1+Cockpit!$H$30)</f>
        <v>319.79749257389346</v>
      </c>
      <c r="Z13" s="10">
        <f>Y13*(1+Cockpit!$H$30)</f>
        <v>322.99546749963241</v>
      </c>
      <c r="AA13" s="10">
        <f>Z13*(1+Cockpit!$H$30)</f>
        <v>326.22542217462876</v>
      </c>
      <c r="AB13" s="10">
        <f>AA13*(1+Cockpit!$H$30)</f>
        <v>329.48767639637504</v>
      </c>
      <c r="AC13" s="10">
        <f>AB13*(1+Cockpit!$H$30)</f>
        <v>332.78255316033881</v>
      </c>
      <c r="AD13" s="10">
        <f>AC13*(1+Cockpit!$H$30)</f>
        <v>336.11037869194217</v>
      </c>
      <c r="AE13" s="10">
        <f>AD13*(1+Cockpit!$H$30)</f>
        <v>339.47148247886162</v>
      </c>
      <c r="AF13" s="10">
        <f>AE13*(1+Cockpit!$H$30)</f>
        <v>342.86619730365021</v>
      </c>
      <c r="AG13" s="10">
        <f>AF13*(1+Cockpit!$H$30)</f>
        <v>346.29485927668674</v>
      </c>
      <c r="AH13" s="10">
        <f>AG13*(1+Cockpit!$H$30)</f>
        <v>349.75780786945359</v>
      </c>
      <c r="AI13" s="10">
        <f>AH13*(1+Cockpit!$H$30)</f>
        <v>353.2553859481481</v>
      </c>
      <c r="AJ13" s="10">
        <f>AI13*(1+Cockpit!$H$30)</f>
        <v>356.78793980762958</v>
      </c>
      <c r="AK13" s="10">
        <f>AJ13*(1+Cockpit!$H$30)</f>
        <v>360.35581920570587</v>
      </c>
      <c r="AL13" s="10">
        <f>AK13*(1+Cockpit!$H$30)</f>
        <v>363.95937739776292</v>
      </c>
      <c r="AM13" s="10">
        <f>AL13*(1+Cockpit!$H$30)</f>
        <v>367.59897117174057</v>
      </c>
      <c r="AN13" s="10">
        <f>AM13*(1+Cockpit!$H$30)</f>
        <v>371.27496088345799</v>
      </c>
      <c r="AO13" s="10">
        <f>AN13*(1+Cockpit!$H$30)</f>
        <v>374.98771049229259</v>
      </c>
      <c r="AP13" s="10">
        <f>AO13*(1+Cockpit!$H$30)</f>
        <v>378.73758759721551</v>
      </c>
      <c r="AQ13" s="10">
        <f>AP13*(1+Cockpit!$H$30)</f>
        <v>382.52496347318765</v>
      </c>
      <c r="AR13" s="10">
        <f>AQ13*(1+Cockpit!$H$30)</f>
        <v>386.35021310791956</v>
      </c>
      <c r="AS13" s="10">
        <f>AR13*(1+Cockpit!$H$30)</f>
        <v>390.21371523899876</v>
      </c>
      <c r="AT13" s="10">
        <f>AS13*(1+Cockpit!$H$30)</f>
        <v>394.11585239138873</v>
      </c>
      <c r="AU13" s="10">
        <f>AT13*(1+Cockpit!$H$30)</f>
        <v>398.05701091530261</v>
      </c>
      <c r="AV13" s="10">
        <f>AU13*(1+Cockpit!$H$30)</f>
        <v>402.03758102445562</v>
      </c>
      <c r="AW13" s="10">
        <f>AV13*(1+Cockpit!$H$30)</f>
        <v>406.05795683470018</v>
      </c>
      <c r="AX13" s="10">
        <f>AW13*(1+Cockpit!$H$30)</f>
        <v>410.11853640304719</v>
      </c>
      <c r="AY13" s="10">
        <f>AX13*(1+Cockpit!$H$30)</f>
        <v>414.21972176707766</v>
      </c>
      <c r="AZ13" s="10">
        <f>AY13*(1+Cockpit!$H$30)</f>
        <v>418.36191898474846</v>
      </c>
      <c r="BA13" s="291">
        <f>AZ13*(1+Cockpit!$H$30)</f>
        <v>422.54553817459595</v>
      </c>
    </row>
    <row r="14" spans="1:53" ht="16" thickBot="1">
      <c r="B14" s="482" t="s">
        <v>69</v>
      </c>
      <c r="C14" s="483"/>
      <c r="D14" s="292">
        <f t="shared" ref="D14:AI14" si="2">D12+D13</f>
        <v>1592.4933333333333</v>
      </c>
      <c r="E14" s="292">
        <f t="shared" si="2"/>
        <v>1595.0882666666666</v>
      </c>
      <c r="F14" s="292">
        <f t="shared" si="2"/>
        <v>1628.3681493333333</v>
      </c>
      <c r="G14" s="292">
        <f t="shared" si="2"/>
        <v>1631.0152408266665</v>
      </c>
      <c r="H14" s="292">
        <f t="shared" si="2"/>
        <v>1667.7802782349331</v>
      </c>
      <c r="I14" s="292">
        <f t="shared" si="2"/>
        <v>1670.4805762672825</v>
      </c>
      <c r="J14" s="292">
        <f t="shared" si="2"/>
        <v>1706.7538886799553</v>
      </c>
      <c r="K14" s="292">
        <f t="shared" si="2"/>
        <v>1709.508462702755</v>
      </c>
      <c r="L14" s="292">
        <f t="shared" si="2"/>
        <v>1745.2104016529825</v>
      </c>
      <c r="M14" s="292">
        <f t="shared" si="2"/>
        <v>1748.0203426136402</v>
      </c>
      <c r="N14" s="292">
        <f t="shared" si="2"/>
        <v>1784.5353580124101</v>
      </c>
      <c r="O14" s="292">
        <f t="shared" si="2"/>
        <v>1787.4017787863772</v>
      </c>
      <c r="P14" s="292">
        <f t="shared" si="2"/>
        <v>1820.254729380398</v>
      </c>
      <c r="Q14" s="292">
        <f t="shared" si="2"/>
        <v>1823.1787652119219</v>
      </c>
      <c r="R14" s="292">
        <f t="shared" si="2"/>
        <v>1856.6890643263214</v>
      </c>
      <c r="S14" s="292">
        <f t="shared" si="2"/>
        <v>1859.6718732780587</v>
      </c>
      <c r="T14" s="292">
        <f t="shared" si="2"/>
        <v>1893.8526737023651</v>
      </c>
      <c r="U14" s="292">
        <f t="shared" si="2"/>
        <v>1896.8954371140326</v>
      </c>
      <c r="V14" s="292">
        <f t="shared" si="2"/>
        <v>1931.7601548105292</v>
      </c>
      <c r="W14" s="292">
        <f t="shared" si="2"/>
        <v>1934.8640777667711</v>
      </c>
      <c r="X14" s="292">
        <f t="shared" si="2"/>
        <v>1970.4263971363023</v>
      </c>
      <c r="Y14" s="292">
        <f t="shared" si="2"/>
        <v>1973.5927089439647</v>
      </c>
      <c r="Z14" s="292">
        <f t="shared" si="2"/>
        <v>2009.8665881971051</v>
      </c>
      <c r="AA14" s="292">
        <f t="shared" si="2"/>
        <v>2013.0965428721015</v>
      </c>
      <c r="AB14" s="292">
        <f t="shared" si="2"/>
        <v>2050.0962195077973</v>
      </c>
      <c r="AC14" s="292">
        <f t="shared" si="2"/>
        <v>2053.3910962717609</v>
      </c>
      <c r="AD14" s="292">
        <f t="shared" si="2"/>
        <v>2091.1310926655929</v>
      </c>
      <c r="AE14" s="292">
        <f t="shared" si="2"/>
        <v>2094.492196452512</v>
      </c>
      <c r="AF14" s="292">
        <f t="shared" si="2"/>
        <v>2132.9873255567736</v>
      </c>
      <c r="AG14" s="292">
        <f t="shared" si="2"/>
        <v>2136.4159875298101</v>
      </c>
      <c r="AH14" s="292">
        <f t="shared" si="2"/>
        <v>2175.6813586876397</v>
      </c>
      <c r="AI14" s="292">
        <f t="shared" si="2"/>
        <v>2179.1789367663341</v>
      </c>
      <c r="AJ14" s="292">
        <f t="shared" ref="AJ14:BA14" si="3">AJ12+AJ13</f>
        <v>2219.2299616421792</v>
      </c>
      <c r="AK14" s="292">
        <f t="shared" si="3"/>
        <v>2222.7978410402557</v>
      </c>
      <c r="AL14" s="292">
        <f t="shared" si="3"/>
        <v>2263.6502396690039</v>
      </c>
      <c r="AM14" s="292">
        <f t="shared" si="3"/>
        <v>2267.2898334429815</v>
      </c>
      <c r="AN14" s="292">
        <f t="shared" si="3"/>
        <v>2308.9596404001236</v>
      </c>
      <c r="AO14" s="292">
        <f t="shared" si="3"/>
        <v>2312.6723900089582</v>
      </c>
      <c r="AP14" s="292">
        <f t="shared" si="3"/>
        <v>2355.1759607042145</v>
      </c>
      <c r="AQ14" s="292">
        <f t="shared" si="3"/>
        <v>2358.9633365801865</v>
      </c>
      <c r="AR14" s="292">
        <f t="shared" si="3"/>
        <v>2402.3173536770587</v>
      </c>
      <c r="AS14" s="292">
        <f t="shared" si="3"/>
        <v>2406.1808558081379</v>
      </c>
      <c r="AT14" s="292">
        <f t="shared" si="3"/>
        <v>2450.4023357719107</v>
      </c>
      <c r="AU14" s="292">
        <f t="shared" si="3"/>
        <v>2454.3434942958247</v>
      </c>
      <c r="AV14" s="292">
        <f t="shared" si="3"/>
        <v>2499.4497940725878</v>
      </c>
      <c r="AW14" s="292">
        <f t="shared" si="3"/>
        <v>2503.4701698828326</v>
      </c>
      <c r="AX14" s="292">
        <f t="shared" si="3"/>
        <v>2549.4789937121423</v>
      </c>
      <c r="AY14" s="292">
        <f t="shared" si="3"/>
        <v>2553.580179076173</v>
      </c>
      <c r="AZ14" s="292">
        <f t="shared" si="3"/>
        <v>2600.5095854400256</v>
      </c>
      <c r="BA14" s="293">
        <f t="shared" si="3"/>
        <v>2604.693204629873</v>
      </c>
    </row>
    <row r="15" spans="1:53" ht="16" thickBot="1"/>
    <row r="16" spans="1:53" ht="17" thickBot="1">
      <c r="A16"/>
      <c r="B16" s="281" t="s">
        <v>404</v>
      </c>
      <c r="C16" s="35"/>
      <c r="D16" s="36"/>
      <c r="I16" s="6"/>
      <c r="J16" s="6"/>
      <c r="K16" s="6"/>
      <c r="L16" s="6"/>
    </row>
    <row r="17" spans="1:53" ht="16" thickBot="1">
      <c r="B17" s="284"/>
      <c r="C17" s="285"/>
      <c r="D17" s="286">
        <f>D7</f>
        <v>2020</v>
      </c>
      <c r="E17" s="286">
        <f t="shared" ref="E17:BA17" si="4">E7</f>
        <v>2021</v>
      </c>
      <c r="F17" s="286">
        <f t="shared" si="4"/>
        <v>2022</v>
      </c>
      <c r="G17" s="286">
        <f t="shared" si="4"/>
        <v>2023</v>
      </c>
      <c r="H17" s="286">
        <f t="shared" si="4"/>
        <v>2024</v>
      </c>
      <c r="I17" s="286">
        <f t="shared" si="4"/>
        <v>2025</v>
      </c>
      <c r="J17" s="286">
        <f t="shared" si="4"/>
        <v>2026</v>
      </c>
      <c r="K17" s="286">
        <f t="shared" si="4"/>
        <v>2027</v>
      </c>
      <c r="L17" s="286">
        <f t="shared" si="4"/>
        <v>2028</v>
      </c>
      <c r="M17" s="286">
        <f t="shared" si="4"/>
        <v>2029</v>
      </c>
      <c r="N17" s="286">
        <f t="shared" si="4"/>
        <v>2030</v>
      </c>
      <c r="O17" s="286">
        <f t="shared" si="4"/>
        <v>2031</v>
      </c>
      <c r="P17" s="286">
        <f t="shared" si="4"/>
        <v>2032</v>
      </c>
      <c r="Q17" s="286">
        <f t="shared" si="4"/>
        <v>2033</v>
      </c>
      <c r="R17" s="286">
        <f t="shared" si="4"/>
        <v>2034</v>
      </c>
      <c r="S17" s="286">
        <f t="shared" si="4"/>
        <v>2035</v>
      </c>
      <c r="T17" s="286">
        <f t="shared" si="4"/>
        <v>2036</v>
      </c>
      <c r="U17" s="286">
        <f t="shared" si="4"/>
        <v>2037</v>
      </c>
      <c r="V17" s="286">
        <f t="shared" si="4"/>
        <v>2038</v>
      </c>
      <c r="W17" s="286">
        <f t="shared" si="4"/>
        <v>2039</v>
      </c>
      <c r="X17" s="286">
        <f t="shared" si="4"/>
        <v>2040</v>
      </c>
      <c r="Y17" s="286">
        <f t="shared" si="4"/>
        <v>2041</v>
      </c>
      <c r="Z17" s="286">
        <f t="shared" si="4"/>
        <v>2042</v>
      </c>
      <c r="AA17" s="286">
        <f t="shared" si="4"/>
        <v>2043</v>
      </c>
      <c r="AB17" s="286">
        <f t="shared" si="4"/>
        <v>2044</v>
      </c>
      <c r="AC17" s="286">
        <f t="shared" si="4"/>
        <v>2045</v>
      </c>
      <c r="AD17" s="286">
        <f t="shared" si="4"/>
        <v>2046</v>
      </c>
      <c r="AE17" s="286">
        <f t="shared" si="4"/>
        <v>2047</v>
      </c>
      <c r="AF17" s="286">
        <f t="shared" si="4"/>
        <v>2048</v>
      </c>
      <c r="AG17" s="286">
        <f t="shared" si="4"/>
        <v>2049</v>
      </c>
      <c r="AH17" s="286">
        <f t="shared" si="4"/>
        <v>2050</v>
      </c>
      <c r="AI17" s="286">
        <f t="shared" si="4"/>
        <v>2051</v>
      </c>
      <c r="AJ17" s="286">
        <f t="shared" si="4"/>
        <v>2052</v>
      </c>
      <c r="AK17" s="286">
        <f t="shared" si="4"/>
        <v>2053</v>
      </c>
      <c r="AL17" s="286">
        <f t="shared" si="4"/>
        <v>2054</v>
      </c>
      <c r="AM17" s="286">
        <f t="shared" si="4"/>
        <v>2055</v>
      </c>
      <c r="AN17" s="286">
        <f t="shared" si="4"/>
        <v>2056</v>
      </c>
      <c r="AO17" s="286">
        <f t="shared" si="4"/>
        <v>2057</v>
      </c>
      <c r="AP17" s="286">
        <f t="shared" si="4"/>
        <v>2058</v>
      </c>
      <c r="AQ17" s="286">
        <f t="shared" si="4"/>
        <v>2059</v>
      </c>
      <c r="AR17" s="286">
        <f t="shared" si="4"/>
        <v>2060</v>
      </c>
      <c r="AS17" s="286">
        <f t="shared" si="4"/>
        <v>2061</v>
      </c>
      <c r="AT17" s="286">
        <f t="shared" si="4"/>
        <v>2062</v>
      </c>
      <c r="AU17" s="286">
        <f t="shared" si="4"/>
        <v>2063</v>
      </c>
      <c r="AV17" s="286">
        <f t="shared" si="4"/>
        <v>2064</v>
      </c>
      <c r="AW17" s="286">
        <f t="shared" si="4"/>
        <v>2065</v>
      </c>
      <c r="AX17" s="286">
        <f t="shared" si="4"/>
        <v>2066</v>
      </c>
      <c r="AY17" s="286">
        <f t="shared" si="4"/>
        <v>2067</v>
      </c>
      <c r="AZ17" s="286">
        <f t="shared" si="4"/>
        <v>2068</v>
      </c>
      <c r="BA17" s="286">
        <f t="shared" si="4"/>
        <v>2069</v>
      </c>
    </row>
    <row r="18" spans="1:53">
      <c r="A18"/>
      <c r="B18" s="486"/>
      <c r="C18" s="487"/>
      <c r="D18" s="289"/>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421"/>
    </row>
    <row r="19" spans="1:53">
      <c r="A19"/>
      <c r="B19" s="473"/>
      <c r="C19" s="474"/>
      <c r="D19" s="10"/>
      <c r="E19" s="411"/>
      <c r="F19" s="411"/>
      <c r="G19" s="411"/>
      <c r="H19" s="411"/>
      <c r="I19" s="411"/>
      <c r="J19" s="411"/>
      <c r="K19" s="411"/>
      <c r="L19" s="411"/>
      <c r="M19" s="411"/>
      <c r="N19" s="411"/>
      <c r="O19" s="411"/>
      <c r="P19" s="411"/>
      <c r="Q19" s="411"/>
      <c r="R19" s="411"/>
      <c r="S19" s="411"/>
      <c r="T19" s="411"/>
      <c r="U19" s="411"/>
      <c r="V19" s="411"/>
      <c r="W19" s="411"/>
      <c r="X19" s="411"/>
      <c r="Y19" s="411"/>
      <c r="Z19" s="411"/>
      <c r="AA19" s="411"/>
      <c r="AB19" s="411"/>
      <c r="AC19" s="411"/>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2"/>
    </row>
    <row r="20" spans="1:53">
      <c r="A20"/>
      <c r="B20" s="473"/>
      <c r="C20" s="474"/>
      <c r="D20" s="10"/>
      <c r="E20" s="411"/>
      <c r="F20" s="411"/>
      <c r="G20" s="411"/>
      <c r="H20" s="411"/>
      <c r="I20" s="411"/>
      <c r="J20" s="411"/>
      <c r="K20" s="411"/>
      <c r="L20" s="411"/>
      <c r="M20" s="411"/>
      <c r="N20" s="411"/>
      <c r="O20" s="411"/>
      <c r="P20" s="411"/>
      <c r="Q20" s="411"/>
      <c r="R20" s="411"/>
      <c r="S20" s="411"/>
      <c r="T20" s="411"/>
      <c r="U20" s="411"/>
      <c r="V20" s="411"/>
      <c r="W20" s="411"/>
      <c r="X20" s="411"/>
      <c r="Y20" s="411"/>
      <c r="Z20" s="411"/>
      <c r="AA20" s="411"/>
      <c r="AB20" s="411"/>
      <c r="AC20" s="411"/>
      <c r="AD20" s="411"/>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2"/>
    </row>
    <row r="21" spans="1:53">
      <c r="A21"/>
      <c r="B21" s="473"/>
      <c r="C21" s="474"/>
      <c r="D21" s="10"/>
      <c r="E21" s="411"/>
      <c r="F21" s="411"/>
      <c r="G21" s="411"/>
      <c r="H21" s="411"/>
      <c r="I21" s="411"/>
      <c r="J21" s="411"/>
      <c r="K21" s="411"/>
      <c r="L21" s="411"/>
      <c r="M21" s="411"/>
      <c r="N21" s="411"/>
      <c r="O21" s="411"/>
      <c r="P21" s="411"/>
      <c r="Q21" s="411"/>
      <c r="R21" s="411"/>
      <c r="S21" s="411"/>
      <c r="T21" s="411"/>
      <c r="U21" s="411"/>
      <c r="V21" s="411"/>
      <c r="W21" s="411"/>
      <c r="X21" s="411"/>
      <c r="Y21" s="411"/>
      <c r="Z21" s="411"/>
      <c r="AA21" s="411"/>
      <c r="AB21" s="411"/>
      <c r="AC21" s="411"/>
      <c r="AD21" s="411"/>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2"/>
    </row>
    <row r="22" spans="1:53">
      <c r="A22"/>
      <c r="B22" s="419"/>
      <c r="C22" s="420"/>
      <c r="D22" s="10"/>
      <c r="E22" s="411"/>
      <c r="F22" s="411"/>
      <c r="G22" s="411"/>
      <c r="H22" s="411"/>
      <c r="I22" s="411"/>
      <c r="J22" s="411"/>
      <c r="K22" s="411"/>
      <c r="L22" s="411"/>
      <c r="M22" s="411"/>
      <c r="N22" s="411"/>
      <c r="O22" s="411"/>
      <c r="P22" s="411"/>
      <c r="Q22" s="411"/>
      <c r="R22" s="411"/>
      <c r="S22" s="411"/>
      <c r="T22" s="411"/>
      <c r="U22" s="411"/>
      <c r="V22" s="411"/>
      <c r="W22" s="411"/>
      <c r="X22" s="411"/>
      <c r="Y22" s="411"/>
      <c r="Z22" s="411"/>
      <c r="AA22" s="411"/>
      <c r="AB22" s="411"/>
      <c r="AC22" s="411"/>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2"/>
    </row>
    <row r="23" spans="1:53">
      <c r="A23"/>
      <c r="B23" s="419"/>
      <c r="C23" s="420"/>
      <c r="D23" s="10"/>
      <c r="E23" s="411"/>
      <c r="F23" s="411"/>
      <c r="G23" s="411"/>
      <c r="H23" s="411"/>
      <c r="I23" s="411"/>
      <c r="J23" s="411"/>
      <c r="K23" s="411"/>
      <c r="L23" s="411"/>
      <c r="M23" s="411"/>
      <c r="N23" s="411"/>
      <c r="O23" s="411"/>
      <c r="P23" s="411"/>
      <c r="Q23" s="411"/>
      <c r="R23" s="411"/>
      <c r="S23" s="411"/>
      <c r="T23" s="411"/>
      <c r="U23" s="411"/>
      <c r="V23" s="411"/>
      <c r="W23" s="411"/>
      <c r="X23" s="411"/>
      <c r="Y23" s="411"/>
      <c r="Z23" s="411"/>
      <c r="AA23" s="411"/>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2"/>
    </row>
    <row r="24" spans="1:53">
      <c r="A24"/>
      <c r="B24" s="419"/>
      <c r="C24" s="420"/>
      <c r="D24" s="10"/>
      <c r="E24" s="411"/>
      <c r="F24" s="411"/>
      <c r="G24" s="411"/>
      <c r="H24" s="411"/>
      <c r="I24" s="411"/>
      <c r="J24" s="411"/>
      <c r="K24" s="411"/>
      <c r="L24" s="411"/>
      <c r="M24" s="411"/>
      <c r="N24" s="411"/>
      <c r="O24" s="411"/>
      <c r="P24" s="411"/>
      <c r="Q24" s="411"/>
      <c r="R24" s="411"/>
      <c r="S24" s="411"/>
      <c r="T24" s="411"/>
      <c r="U24" s="411"/>
      <c r="V24" s="411"/>
      <c r="W24" s="411"/>
      <c r="X24" s="411"/>
      <c r="Y24" s="411"/>
      <c r="Z24" s="411"/>
      <c r="AA24" s="411"/>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2"/>
    </row>
    <row r="25" spans="1:53">
      <c r="A25"/>
      <c r="B25" s="419"/>
      <c r="C25" s="420"/>
      <c r="D25" s="10"/>
      <c r="E25" s="411"/>
      <c r="F25" s="411"/>
      <c r="G25" s="411"/>
      <c r="H25" s="411"/>
      <c r="I25" s="411"/>
      <c r="J25" s="411"/>
      <c r="K25" s="411"/>
      <c r="L25" s="411"/>
      <c r="M25" s="411"/>
      <c r="N25" s="411"/>
      <c r="O25" s="411"/>
      <c r="P25" s="411"/>
      <c r="Q25" s="411"/>
      <c r="R25" s="411"/>
      <c r="S25" s="411"/>
      <c r="T25" s="411"/>
      <c r="U25" s="411"/>
      <c r="V25" s="411"/>
      <c r="W25" s="411"/>
      <c r="X25" s="411"/>
      <c r="Y25" s="411"/>
      <c r="Z25" s="411"/>
      <c r="AA25" s="411"/>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2"/>
    </row>
    <row r="26" spans="1:53">
      <c r="A26"/>
      <c r="B26" s="419"/>
      <c r="C26" s="420"/>
      <c r="D26" s="10"/>
      <c r="E26" s="411"/>
      <c r="F26" s="411"/>
      <c r="G26" s="411"/>
      <c r="H26" s="411"/>
      <c r="I26" s="411"/>
      <c r="J26" s="411"/>
      <c r="K26" s="411"/>
      <c r="L26" s="411"/>
      <c r="M26" s="411"/>
      <c r="N26" s="411"/>
      <c r="O26" s="411"/>
      <c r="P26" s="411"/>
      <c r="Q26" s="411"/>
      <c r="R26" s="411"/>
      <c r="S26" s="411"/>
      <c r="T26" s="411"/>
      <c r="U26" s="411"/>
      <c r="V26" s="411"/>
      <c r="W26" s="411"/>
      <c r="X26" s="411"/>
      <c r="Y26" s="411"/>
      <c r="Z26" s="411"/>
      <c r="AA26" s="411"/>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2"/>
    </row>
    <row r="27" spans="1:53">
      <c r="A27"/>
      <c r="B27" s="419"/>
      <c r="C27" s="420"/>
      <c r="D27" s="10"/>
      <c r="E27" s="411"/>
      <c r="F27" s="411"/>
      <c r="G27" s="411"/>
      <c r="H27" s="411"/>
      <c r="I27" s="411"/>
      <c r="J27" s="411"/>
      <c r="K27" s="411"/>
      <c r="L27" s="411"/>
      <c r="M27" s="411"/>
      <c r="N27" s="411"/>
      <c r="O27" s="411"/>
      <c r="P27" s="411"/>
      <c r="Q27" s="411"/>
      <c r="R27" s="411"/>
      <c r="S27" s="411"/>
      <c r="T27" s="411"/>
      <c r="U27" s="411"/>
      <c r="V27" s="411"/>
      <c r="W27" s="411"/>
      <c r="X27" s="411"/>
      <c r="Y27" s="411"/>
      <c r="Z27" s="411"/>
      <c r="AA27" s="411"/>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2"/>
    </row>
    <row r="28" spans="1:53">
      <c r="A28"/>
      <c r="B28" s="419"/>
      <c r="C28" s="420"/>
      <c r="D28" s="10"/>
      <c r="E28" s="411"/>
      <c r="F28" s="411"/>
      <c r="G28" s="411"/>
      <c r="H28" s="411"/>
      <c r="I28" s="411"/>
      <c r="J28" s="411"/>
      <c r="K28" s="411"/>
      <c r="L28" s="411"/>
      <c r="M28" s="411"/>
      <c r="N28" s="411"/>
      <c r="O28" s="411"/>
      <c r="P28" s="411"/>
      <c r="Q28" s="411"/>
      <c r="R28" s="411"/>
      <c r="S28" s="411"/>
      <c r="T28" s="411"/>
      <c r="U28" s="411"/>
      <c r="V28" s="411"/>
      <c r="W28" s="411"/>
      <c r="X28" s="411"/>
      <c r="Y28" s="411"/>
      <c r="Z28" s="411"/>
      <c r="AA28" s="411"/>
      <c r="AB28" s="411"/>
      <c r="AC28" s="411"/>
      <c r="AD28" s="411"/>
      <c r="AE28" s="411"/>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2"/>
    </row>
    <row r="29" spans="1:53">
      <c r="A29"/>
      <c r="B29" s="419"/>
      <c r="C29" s="420"/>
      <c r="D29" s="10"/>
      <c r="E29" s="411"/>
      <c r="F29" s="411"/>
      <c r="G29" s="411"/>
      <c r="H29" s="411"/>
      <c r="I29" s="411"/>
      <c r="J29" s="411"/>
      <c r="K29" s="411"/>
      <c r="L29" s="411"/>
      <c r="M29" s="411"/>
      <c r="N29" s="411"/>
      <c r="O29" s="411"/>
      <c r="P29" s="411"/>
      <c r="Q29" s="411"/>
      <c r="R29" s="411"/>
      <c r="S29" s="411"/>
      <c r="T29" s="411"/>
      <c r="U29" s="411"/>
      <c r="V29" s="411"/>
      <c r="W29" s="411"/>
      <c r="X29" s="411"/>
      <c r="Y29" s="411"/>
      <c r="Z29" s="411"/>
      <c r="AA29" s="411"/>
      <c r="AB29" s="411"/>
      <c r="AC29" s="411"/>
      <c r="AD29" s="411"/>
      <c r="AE29" s="411"/>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2"/>
    </row>
    <row r="30" spans="1:53">
      <c r="A30"/>
      <c r="B30" s="419"/>
      <c r="C30" s="420"/>
      <c r="D30" s="10"/>
      <c r="E30" s="411"/>
      <c r="F30" s="411"/>
      <c r="G30" s="411"/>
      <c r="H30" s="411"/>
      <c r="I30" s="411"/>
      <c r="J30" s="411"/>
      <c r="K30" s="411"/>
      <c r="L30" s="411"/>
      <c r="M30" s="411"/>
      <c r="N30" s="411"/>
      <c r="O30" s="411"/>
      <c r="P30" s="411"/>
      <c r="Q30" s="411"/>
      <c r="R30" s="411"/>
      <c r="S30" s="411"/>
      <c r="T30" s="411"/>
      <c r="U30" s="411"/>
      <c r="V30" s="411"/>
      <c r="W30" s="411"/>
      <c r="X30" s="411"/>
      <c r="Y30" s="411"/>
      <c r="Z30" s="411"/>
      <c r="AA30" s="411"/>
      <c r="AB30" s="411"/>
      <c r="AC30" s="411"/>
      <c r="AD30" s="411"/>
      <c r="AE30" s="411"/>
      <c r="AF30" s="411"/>
      <c r="AG30" s="411"/>
      <c r="AH30" s="411"/>
      <c r="AI30" s="411"/>
      <c r="AJ30" s="411"/>
      <c r="AK30" s="411"/>
      <c r="AL30" s="411"/>
      <c r="AM30" s="411"/>
      <c r="AN30" s="411"/>
      <c r="AO30" s="411"/>
      <c r="AP30" s="411"/>
      <c r="AQ30" s="411"/>
      <c r="AR30" s="411"/>
      <c r="AS30" s="411"/>
      <c r="AT30" s="411"/>
      <c r="AU30" s="411"/>
      <c r="AV30" s="411"/>
      <c r="AW30" s="411"/>
      <c r="AX30" s="411"/>
      <c r="AY30" s="411"/>
      <c r="AZ30" s="411"/>
      <c r="BA30" s="412"/>
    </row>
    <row r="31" spans="1:53">
      <c r="A31"/>
      <c r="B31" s="419"/>
      <c r="C31" s="420"/>
      <c r="D31" s="10"/>
      <c r="E31" s="411"/>
      <c r="F31" s="411"/>
      <c r="G31" s="411"/>
      <c r="H31" s="411"/>
      <c r="I31" s="411"/>
      <c r="J31" s="411"/>
      <c r="K31" s="411"/>
      <c r="L31" s="411"/>
      <c r="M31" s="411"/>
      <c r="N31" s="411"/>
      <c r="O31" s="411"/>
      <c r="P31" s="411"/>
      <c r="Q31" s="411"/>
      <c r="R31" s="411"/>
      <c r="S31" s="411"/>
      <c r="T31" s="411"/>
      <c r="U31" s="411"/>
      <c r="V31" s="411"/>
      <c r="W31" s="411"/>
      <c r="X31" s="411"/>
      <c r="Y31" s="411"/>
      <c r="Z31" s="411"/>
      <c r="AA31" s="411"/>
      <c r="AB31" s="411"/>
      <c r="AC31" s="411"/>
      <c r="AD31" s="411"/>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2"/>
    </row>
    <row r="32" spans="1:53">
      <c r="A32"/>
      <c r="B32" s="419"/>
      <c r="C32" s="420"/>
      <c r="D32" s="10"/>
      <c r="E32" s="411"/>
      <c r="F32" s="411"/>
      <c r="G32" s="411"/>
      <c r="H32" s="411"/>
      <c r="I32" s="411"/>
      <c r="J32" s="411"/>
      <c r="K32" s="411"/>
      <c r="L32" s="411"/>
      <c r="M32" s="411"/>
      <c r="N32" s="411"/>
      <c r="O32" s="411"/>
      <c r="P32" s="411"/>
      <c r="Q32" s="411"/>
      <c r="R32" s="411"/>
      <c r="S32" s="411"/>
      <c r="T32" s="411"/>
      <c r="U32" s="411"/>
      <c r="V32" s="411"/>
      <c r="W32" s="411"/>
      <c r="X32" s="411"/>
      <c r="Y32" s="411"/>
      <c r="Z32" s="411"/>
      <c r="AA32" s="411"/>
      <c r="AB32" s="411"/>
      <c r="AC32" s="411"/>
      <c r="AD32" s="411"/>
      <c r="AE32" s="411"/>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2"/>
    </row>
    <row r="33" spans="1:53">
      <c r="A33"/>
      <c r="B33" s="419"/>
      <c r="C33" s="420"/>
      <c r="D33" s="10"/>
      <c r="E33" s="411"/>
      <c r="F33" s="411"/>
      <c r="G33" s="411"/>
      <c r="H33" s="411"/>
      <c r="I33" s="411"/>
      <c r="J33" s="411"/>
      <c r="K33" s="411"/>
      <c r="L33" s="411"/>
      <c r="M33" s="411"/>
      <c r="N33" s="411"/>
      <c r="O33" s="411"/>
      <c r="P33" s="411"/>
      <c r="Q33" s="411"/>
      <c r="R33" s="411"/>
      <c r="S33" s="411"/>
      <c r="T33" s="411"/>
      <c r="U33" s="411"/>
      <c r="V33" s="411"/>
      <c r="W33" s="411"/>
      <c r="X33" s="411"/>
      <c r="Y33" s="411"/>
      <c r="Z33" s="411"/>
      <c r="AA33" s="411"/>
      <c r="AB33" s="411"/>
      <c r="AC33" s="411"/>
      <c r="AD33" s="411"/>
      <c r="AE33" s="411"/>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2"/>
    </row>
    <row r="34" spans="1:53">
      <c r="A34"/>
      <c r="B34" s="419"/>
      <c r="C34" s="420"/>
      <c r="D34" s="10"/>
      <c r="E34" s="411"/>
      <c r="F34" s="411"/>
      <c r="G34" s="411"/>
      <c r="H34" s="411"/>
      <c r="I34" s="411"/>
      <c r="J34" s="411"/>
      <c r="K34" s="411"/>
      <c r="L34" s="411"/>
      <c r="M34" s="411"/>
      <c r="N34" s="411"/>
      <c r="O34" s="411"/>
      <c r="P34" s="411"/>
      <c r="Q34" s="411"/>
      <c r="R34" s="411"/>
      <c r="S34" s="411"/>
      <c r="T34" s="411"/>
      <c r="U34" s="411"/>
      <c r="V34" s="411"/>
      <c r="W34" s="411"/>
      <c r="X34" s="411"/>
      <c r="Y34" s="411"/>
      <c r="Z34" s="411"/>
      <c r="AA34" s="411"/>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2"/>
    </row>
    <row r="35" spans="1:53">
      <c r="A35"/>
      <c r="B35" s="419"/>
      <c r="C35" s="420"/>
      <c r="D35" s="10"/>
      <c r="E35" s="411"/>
      <c r="F35" s="411"/>
      <c r="G35" s="411"/>
      <c r="H35" s="411"/>
      <c r="I35" s="411"/>
      <c r="J35" s="411"/>
      <c r="K35" s="411"/>
      <c r="L35" s="411"/>
      <c r="M35" s="411"/>
      <c r="N35" s="411"/>
      <c r="O35" s="411"/>
      <c r="P35" s="411"/>
      <c r="Q35" s="411"/>
      <c r="R35" s="411"/>
      <c r="S35" s="411"/>
      <c r="T35" s="411"/>
      <c r="U35" s="411"/>
      <c r="V35" s="411"/>
      <c r="W35" s="411"/>
      <c r="X35" s="411"/>
      <c r="Y35" s="411"/>
      <c r="Z35" s="411"/>
      <c r="AA35" s="411"/>
      <c r="AB35" s="411"/>
      <c r="AC35" s="411"/>
      <c r="AD35" s="411"/>
      <c r="AE35" s="411"/>
      <c r="AF35" s="411"/>
      <c r="AG35" s="411"/>
      <c r="AH35" s="411"/>
      <c r="AI35" s="411"/>
      <c r="AJ35" s="411"/>
      <c r="AK35" s="411"/>
      <c r="AL35" s="411"/>
      <c r="AM35" s="411"/>
      <c r="AN35" s="411"/>
      <c r="AO35" s="411"/>
      <c r="AP35" s="411"/>
      <c r="AQ35" s="411"/>
      <c r="AR35" s="411"/>
      <c r="AS35" s="411"/>
      <c r="AT35" s="411"/>
      <c r="AU35" s="411"/>
      <c r="AV35" s="411"/>
      <c r="AW35" s="411"/>
      <c r="AX35" s="411"/>
      <c r="AY35" s="411"/>
      <c r="AZ35" s="411"/>
      <c r="BA35" s="412"/>
    </row>
    <row r="36" spans="1:53">
      <c r="A36"/>
      <c r="B36" s="419"/>
      <c r="C36" s="420"/>
      <c r="D36" s="10"/>
      <c r="E36" s="411"/>
      <c r="F36" s="411"/>
      <c r="G36" s="411"/>
      <c r="H36" s="411"/>
      <c r="I36" s="411"/>
      <c r="J36" s="411"/>
      <c r="K36" s="411"/>
      <c r="L36" s="411"/>
      <c r="M36" s="411"/>
      <c r="N36" s="411"/>
      <c r="O36" s="411"/>
      <c r="P36" s="411"/>
      <c r="Q36" s="411"/>
      <c r="R36" s="411"/>
      <c r="S36" s="411"/>
      <c r="T36" s="411"/>
      <c r="U36" s="411"/>
      <c r="V36" s="411"/>
      <c r="W36" s="411"/>
      <c r="X36" s="411"/>
      <c r="Y36" s="411"/>
      <c r="Z36" s="411"/>
      <c r="AA36" s="411"/>
      <c r="AB36" s="411"/>
      <c r="AC36" s="411"/>
      <c r="AD36" s="411"/>
      <c r="AE36" s="411"/>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2"/>
    </row>
    <row r="37" spans="1:53">
      <c r="A37"/>
      <c r="B37" s="419"/>
      <c r="C37" s="420"/>
      <c r="D37" s="10"/>
      <c r="E37" s="411"/>
      <c r="F37" s="411"/>
      <c r="G37" s="411"/>
      <c r="H37" s="411"/>
      <c r="I37" s="411"/>
      <c r="J37" s="411"/>
      <c r="K37" s="411"/>
      <c r="L37" s="411"/>
      <c r="M37" s="411"/>
      <c r="N37" s="411"/>
      <c r="O37" s="411"/>
      <c r="P37" s="411"/>
      <c r="Q37" s="411"/>
      <c r="R37" s="411"/>
      <c r="S37" s="411"/>
      <c r="T37" s="411"/>
      <c r="U37" s="411"/>
      <c r="V37" s="411"/>
      <c r="W37" s="411"/>
      <c r="X37" s="411"/>
      <c r="Y37" s="411"/>
      <c r="Z37" s="411"/>
      <c r="AA37" s="411"/>
      <c r="AB37" s="411"/>
      <c r="AC37" s="411"/>
      <c r="AD37" s="411"/>
      <c r="AE37" s="411"/>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2"/>
    </row>
    <row r="38" spans="1:53">
      <c r="A38"/>
      <c r="B38" s="419"/>
      <c r="C38" s="420"/>
      <c r="D38" s="10"/>
      <c r="E38" s="411"/>
      <c r="F38" s="411"/>
      <c r="G38" s="411"/>
      <c r="H38" s="411"/>
      <c r="I38" s="411"/>
      <c r="J38" s="411"/>
      <c r="K38" s="411"/>
      <c r="L38" s="411"/>
      <c r="M38" s="411"/>
      <c r="N38" s="411"/>
      <c r="O38" s="411"/>
      <c r="P38" s="411"/>
      <c r="Q38" s="411"/>
      <c r="R38" s="411"/>
      <c r="S38" s="411"/>
      <c r="T38" s="411"/>
      <c r="U38" s="411"/>
      <c r="V38" s="411"/>
      <c r="W38" s="411"/>
      <c r="X38" s="411"/>
      <c r="Y38" s="411"/>
      <c r="Z38" s="411"/>
      <c r="AA38" s="411"/>
      <c r="AB38" s="411"/>
      <c r="AC38" s="411"/>
      <c r="AD38" s="411"/>
      <c r="AE38" s="411"/>
      <c r="AF38" s="411"/>
      <c r="AG38" s="411"/>
      <c r="AH38" s="411"/>
      <c r="AI38" s="411"/>
      <c r="AJ38" s="411"/>
      <c r="AK38" s="411"/>
      <c r="AL38" s="411"/>
      <c r="AM38" s="411"/>
      <c r="AN38" s="411"/>
      <c r="AO38" s="411"/>
      <c r="AP38" s="411"/>
      <c r="AQ38" s="411"/>
      <c r="AR38" s="411"/>
      <c r="AS38" s="411"/>
      <c r="AT38" s="411"/>
      <c r="AU38" s="411"/>
      <c r="AV38" s="411"/>
      <c r="AW38" s="411"/>
      <c r="AX38" s="411"/>
      <c r="AY38" s="411"/>
      <c r="AZ38" s="411"/>
      <c r="BA38" s="412"/>
    </row>
    <row r="39" spans="1:53">
      <c r="A39"/>
      <c r="B39" s="419"/>
      <c r="C39" s="420"/>
      <c r="D39" s="10"/>
      <c r="E39" s="411"/>
      <c r="F39" s="411"/>
      <c r="G39" s="411"/>
      <c r="H39" s="411"/>
      <c r="I39" s="411"/>
      <c r="J39" s="411"/>
      <c r="K39" s="411"/>
      <c r="L39" s="411"/>
      <c r="M39" s="411"/>
      <c r="N39" s="411"/>
      <c r="O39" s="411"/>
      <c r="P39" s="411"/>
      <c r="Q39" s="411"/>
      <c r="R39" s="411"/>
      <c r="S39" s="411"/>
      <c r="T39" s="411"/>
      <c r="U39" s="411"/>
      <c r="V39" s="411"/>
      <c r="W39" s="411"/>
      <c r="X39" s="411"/>
      <c r="Y39" s="411"/>
      <c r="Z39" s="411"/>
      <c r="AA39" s="411"/>
      <c r="AB39" s="411"/>
      <c r="AC39" s="411"/>
      <c r="AD39" s="411"/>
      <c r="AE39" s="411"/>
      <c r="AF39" s="411"/>
      <c r="AG39" s="411"/>
      <c r="AH39" s="411"/>
      <c r="AI39" s="411"/>
      <c r="AJ39" s="411"/>
      <c r="AK39" s="411"/>
      <c r="AL39" s="411"/>
      <c r="AM39" s="411"/>
      <c r="AN39" s="411"/>
      <c r="AO39" s="411"/>
      <c r="AP39" s="411"/>
      <c r="AQ39" s="411"/>
      <c r="AR39" s="411"/>
      <c r="AS39" s="411"/>
      <c r="AT39" s="411"/>
      <c r="AU39" s="411"/>
      <c r="AV39" s="411"/>
      <c r="AW39" s="411"/>
      <c r="AX39" s="411"/>
      <c r="AY39" s="411"/>
      <c r="AZ39" s="411"/>
      <c r="BA39" s="412"/>
    </row>
    <row r="40" spans="1:53">
      <c r="A40"/>
      <c r="B40" s="419"/>
      <c r="C40" s="420"/>
      <c r="D40" s="10"/>
      <c r="E40" s="411"/>
      <c r="F40" s="411"/>
      <c r="G40" s="411"/>
      <c r="H40" s="411"/>
      <c r="I40" s="411"/>
      <c r="J40" s="411"/>
      <c r="K40" s="411"/>
      <c r="L40" s="411"/>
      <c r="M40" s="411"/>
      <c r="N40" s="411"/>
      <c r="O40" s="411"/>
      <c r="P40" s="411"/>
      <c r="Q40" s="411"/>
      <c r="R40" s="411"/>
      <c r="S40" s="411"/>
      <c r="T40" s="411"/>
      <c r="U40" s="411"/>
      <c r="V40" s="411"/>
      <c r="W40" s="411"/>
      <c r="X40" s="411"/>
      <c r="Y40" s="411"/>
      <c r="Z40" s="411"/>
      <c r="AA40" s="411"/>
      <c r="AB40" s="411"/>
      <c r="AC40" s="411"/>
      <c r="AD40" s="411"/>
      <c r="AE40" s="411"/>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2"/>
    </row>
    <row r="41" spans="1:53">
      <c r="A41"/>
      <c r="B41" s="419"/>
      <c r="C41" s="420"/>
      <c r="D41" s="10"/>
      <c r="E41" s="411"/>
      <c r="F41" s="411"/>
      <c r="G41" s="411"/>
      <c r="H41" s="411"/>
      <c r="I41" s="411"/>
      <c r="J41" s="411"/>
      <c r="K41" s="411"/>
      <c r="L41" s="411"/>
      <c r="M41" s="411"/>
      <c r="N41" s="411"/>
      <c r="O41" s="411"/>
      <c r="P41" s="411"/>
      <c r="Q41" s="411"/>
      <c r="R41" s="411"/>
      <c r="S41" s="411"/>
      <c r="T41" s="411"/>
      <c r="U41" s="411"/>
      <c r="V41" s="411"/>
      <c r="W41" s="411"/>
      <c r="X41" s="411"/>
      <c r="Y41" s="411"/>
      <c r="Z41" s="411"/>
      <c r="AA41" s="411"/>
      <c r="AB41" s="411"/>
      <c r="AC41" s="411"/>
      <c r="AD41" s="411"/>
      <c r="AE41" s="411"/>
      <c r="AF41" s="411"/>
      <c r="AG41" s="411"/>
      <c r="AH41" s="411"/>
      <c r="AI41" s="411"/>
      <c r="AJ41" s="411"/>
      <c r="AK41" s="411"/>
      <c r="AL41" s="411"/>
      <c r="AM41" s="411"/>
      <c r="AN41" s="411"/>
      <c r="AO41" s="411"/>
      <c r="AP41" s="411"/>
      <c r="AQ41" s="411"/>
      <c r="AR41" s="411"/>
      <c r="AS41" s="411"/>
      <c r="AT41" s="411"/>
      <c r="AU41" s="411"/>
      <c r="AV41" s="411"/>
      <c r="AW41" s="411"/>
      <c r="AX41" s="411"/>
      <c r="AY41" s="411"/>
      <c r="AZ41" s="411"/>
      <c r="BA41" s="412"/>
    </row>
    <row r="42" spans="1:53">
      <c r="A42"/>
      <c r="B42" s="473"/>
      <c r="C42" s="474"/>
      <c r="D42" s="10"/>
      <c r="E42" s="411"/>
      <c r="F42" s="411"/>
      <c r="G42" s="411"/>
      <c r="H42" s="411"/>
      <c r="I42" s="411"/>
      <c r="J42" s="411"/>
      <c r="K42" s="411"/>
      <c r="L42" s="411"/>
      <c r="M42" s="411"/>
      <c r="N42" s="411"/>
      <c r="O42" s="411"/>
      <c r="P42" s="411"/>
      <c r="Q42" s="411"/>
      <c r="R42" s="411"/>
      <c r="S42" s="411"/>
      <c r="T42" s="411"/>
      <c r="U42" s="411"/>
      <c r="V42" s="411"/>
      <c r="W42" s="411"/>
      <c r="X42" s="411"/>
      <c r="Y42" s="411"/>
      <c r="Z42" s="411"/>
      <c r="AA42" s="411"/>
      <c r="AB42" s="411"/>
      <c r="AC42" s="411"/>
      <c r="AD42" s="411"/>
      <c r="AE42" s="411"/>
      <c r="AF42" s="411"/>
      <c r="AG42" s="411"/>
      <c r="AH42" s="411"/>
      <c r="AI42" s="411"/>
      <c r="AJ42" s="411"/>
      <c r="AK42" s="411"/>
      <c r="AL42" s="411"/>
      <c r="AM42" s="411"/>
      <c r="AN42" s="411"/>
      <c r="AO42" s="411"/>
      <c r="AP42" s="411"/>
      <c r="AQ42" s="411"/>
      <c r="AR42" s="411"/>
      <c r="AS42" s="411"/>
      <c r="AT42" s="411"/>
      <c r="AU42" s="411"/>
      <c r="AV42" s="411"/>
      <c r="AW42" s="411"/>
      <c r="AX42" s="411"/>
      <c r="AY42" s="411"/>
      <c r="AZ42" s="411"/>
      <c r="BA42" s="412"/>
    </row>
    <row r="43" spans="1:53">
      <c r="A43"/>
      <c r="B43" s="473"/>
      <c r="C43" s="474"/>
      <c r="D43" s="10"/>
      <c r="E43" s="411"/>
      <c r="F43" s="411"/>
      <c r="G43" s="411"/>
      <c r="H43" s="411"/>
      <c r="I43" s="411"/>
      <c r="J43" s="411"/>
      <c r="K43" s="411"/>
      <c r="L43" s="411"/>
      <c r="M43" s="411"/>
      <c r="N43" s="411"/>
      <c r="O43" s="411"/>
      <c r="P43" s="411"/>
      <c r="Q43" s="411"/>
      <c r="R43" s="411"/>
      <c r="S43" s="411"/>
      <c r="T43" s="411"/>
      <c r="U43" s="411"/>
      <c r="V43" s="411"/>
      <c r="W43" s="411"/>
      <c r="X43" s="411"/>
      <c r="Y43" s="411"/>
      <c r="Z43" s="411"/>
      <c r="AA43" s="411"/>
      <c r="AB43" s="411"/>
      <c r="AC43" s="411"/>
      <c r="AD43" s="411"/>
      <c r="AE43" s="411"/>
      <c r="AF43" s="411"/>
      <c r="AG43" s="411"/>
      <c r="AH43" s="411"/>
      <c r="AI43" s="411"/>
      <c r="AJ43" s="411"/>
      <c r="AK43" s="411"/>
      <c r="AL43" s="411"/>
      <c r="AM43" s="411"/>
      <c r="AN43" s="411"/>
      <c r="AO43" s="411"/>
      <c r="AP43" s="411"/>
      <c r="AQ43" s="411"/>
      <c r="AR43" s="411"/>
      <c r="AS43" s="411"/>
      <c r="AT43" s="411"/>
      <c r="AU43" s="411"/>
      <c r="AV43" s="411"/>
      <c r="AW43" s="411"/>
      <c r="AX43" s="411"/>
      <c r="AY43" s="411"/>
      <c r="AZ43" s="411"/>
      <c r="BA43" s="412"/>
    </row>
    <row r="44" spans="1:53">
      <c r="B44" s="473"/>
      <c r="C44" s="474"/>
      <c r="D44" s="10"/>
      <c r="E44" s="411"/>
      <c r="F44" s="411"/>
      <c r="G44" s="411"/>
      <c r="H44" s="411"/>
      <c r="I44" s="411"/>
      <c r="J44" s="411"/>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2"/>
    </row>
    <row r="45" spans="1:53">
      <c r="B45" s="473"/>
      <c r="C45" s="474"/>
      <c r="D45" s="425"/>
      <c r="E45" s="422"/>
      <c r="F45" s="422"/>
      <c r="G45" s="422"/>
      <c r="H45" s="422"/>
      <c r="I45" s="422"/>
      <c r="J45" s="422"/>
      <c r="K45" s="422"/>
      <c r="L45" s="422"/>
      <c r="M45" s="422"/>
      <c r="N45" s="422"/>
      <c r="O45" s="422"/>
      <c r="P45" s="422"/>
      <c r="Q45" s="422"/>
      <c r="R45" s="422"/>
      <c r="S45" s="422"/>
      <c r="T45" s="422"/>
      <c r="U45" s="422"/>
      <c r="V45" s="422"/>
      <c r="W45" s="422"/>
      <c r="X45" s="422"/>
      <c r="Y45" s="422"/>
      <c r="Z45" s="422"/>
      <c r="AA45" s="422"/>
      <c r="AB45" s="422"/>
      <c r="AC45" s="422"/>
      <c r="AD45" s="422"/>
      <c r="AE45" s="422"/>
      <c r="AF45" s="422"/>
      <c r="AG45" s="422"/>
      <c r="AH45" s="422"/>
      <c r="AI45" s="422"/>
      <c r="AJ45" s="422"/>
      <c r="AK45" s="422"/>
      <c r="AL45" s="422"/>
      <c r="AM45" s="422"/>
      <c r="AN45" s="422"/>
      <c r="AO45" s="422"/>
      <c r="AP45" s="422"/>
      <c r="AQ45" s="422"/>
      <c r="AR45" s="422"/>
      <c r="AS45" s="422"/>
      <c r="AT45" s="422"/>
      <c r="AU45" s="422"/>
      <c r="AV45" s="422"/>
      <c r="AW45" s="422"/>
      <c r="AX45" s="422"/>
      <c r="AY45" s="422"/>
      <c r="AZ45" s="422"/>
      <c r="BA45" s="412"/>
    </row>
    <row r="46" spans="1:53">
      <c r="B46" s="473"/>
      <c r="C46" s="474"/>
      <c r="D46" s="10"/>
      <c r="E46" s="411"/>
      <c r="F46" s="411"/>
      <c r="G46" s="411"/>
      <c r="H46" s="411"/>
      <c r="I46" s="411"/>
      <c r="J46" s="411"/>
      <c r="K46" s="411"/>
      <c r="L46" s="411"/>
      <c r="M46" s="411"/>
      <c r="N46" s="411"/>
      <c r="O46" s="411"/>
      <c r="P46" s="411"/>
      <c r="Q46" s="411"/>
      <c r="R46" s="411"/>
      <c r="S46" s="411"/>
      <c r="T46" s="411"/>
      <c r="U46" s="411"/>
      <c r="V46" s="411"/>
      <c r="W46" s="411"/>
      <c r="X46" s="411"/>
      <c r="Y46" s="411"/>
      <c r="Z46" s="411"/>
      <c r="AA46" s="411"/>
      <c r="AB46" s="411"/>
      <c r="AC46" s="411"/>
      <c r="AD46" s="411"/>
      <c r="AE46" s="411"/>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2"/>
    </row>
    <row r="47" spans="1:53" ht="16" thickBot="1">
      <c r="B47" s="475" t="s">
        <v>352</v>
      </c>
      <c r="C47" s="476"/>
      <c r="D47" s="292">
        <f>SUM(D18:D46)</f>
        <v>0</v>
      </c>
      <c r="E47" s="292">
        <f t="shared" ref="E47:BA47" si="5">SUM(E18:E46)</f>
        <v>0</v>
      </c>
      <c r="F47" s="292">
        <f t="shared" si="5"/>
        <v>0</v>
      </c>
      <c r="G47" s="292">
        <f t="shared" si="5"/>
        <v>0</v>
      </c>
      <c r="H47" s="292">
        <f t="shared" si="5"/>
        <v>0</v>
      </c>
      <c r="I47" s="292">
        <f t="shared" si="5"/>
        <v>0</v>
      </c>
      <c r="J47" s="292">
        <f t="shared" si="5"/>
        <v>0</v>
      </c>
      <c r="K47" s="292">
        <f t="shared" si="5"/>
        <v>0</v>
      </c>
      <c r="L47" s="292">
        <f t="shared" si="5"/>
        <v>0</v>
      </c>
      <c r="M47" s="292">
        <f t="shared" si="5"/>
        <v>0</v>
      </c>
      <c r="N47" s="292">
        <f t="shared" si="5"/>
        <v>0</v>
      </c>
      <c r="O47" s="292">
        <f t="shared" si="5"/>
        <v>0</v>
      </c>
      <c r="P47" s="292">
        <f t="shared" si="5"/>
        <v>0</v>
      </c>
      <c r="Q47" s="292">
        <f t="shared" si="5"/>
        <v>0</v>
      </c>
      <c r="R47" s="292">
        <f t="shared" si="5"/>
        <v>0</v>
      </c>
      <c r="S47" s="292">
        <f t="shared" si="5"/>
        <v>0</v>
      </c>
      <c r="T47" s="292">
        <f t="shared" si="5"/>
        <v>0</v>
      </c>
      <c r="U47" s="292">
        <f t="shared" si="5"/>
        <v>0</v>
      </c>
      <c r="V47" s="292">
        <f t="shared" si="5"/>
        <v>0</v>
      </c>
      <c r="W47" s="292">
        <f t="shared" si="5"/>
        <v>0</v>
      </c>
      <c r="X47" s="292">
        <f t="shared" si="5"/>
        <v>0</v>
      </c>
      <c r="Y47" s="292">
        <f t="shared" si="5"/>
        <v>0</v>
      </c>
      <c r="Z47" s="292">
        <f t="shared" si="5"/>
        <v>0</v>
      </c>
      <c r="AA47" s="292">
        <f t="shared" si="5"/>
        <v>0</v>
      </c>
      <c r="AB47" s="292">
        <f t="shared" si="5"/>
        <v>0</v>
      </c>
      <c r="AC47" s="292">
        <f t="shared" si="5"/>
        <v>0</v>
      </c>
      <c r="AD47" s="292">
        <f t="shared" si="5"/>
        <v>0</v>
      </c>
      <c r="AE47" s="292">
        <f t="shared" si="5"/>
        <v>0</v>
      </c>
      <c r="AF47" s="292">
        <f t="shared" si="5"/>
        <v>0</v>
      </c>
      <c r="AG47" s="292">
        <f t="shared" si="5"/>
        <v>0</v>
      </c>
      <c r="AH47" s="292">
        <f t="shared" si="5"/>
        <v>0</v>
      </c>
      <c r="AI47" s="292">
        <f t="shared" si="5"/>
        <v>0</v>
      </c>
      <c r="AJ47" s="292">
        <f t="shared" si="5"/>
        <v>0</v>
      </c>
      <c r="AK47" s="292">
        <f t="shared" si="5"/>
        <v>0</v>
      </c>
      <c r="AL47" s="292">
        <f t="shared" si="5"/>
        <v>0</v>
      </c>
      <c r="AM47" s="292">
        <f t="shared" si="5"/>
        <v>0</v>
      </c>
      <c r="AN47" s="292">
        <f t="shared" si="5"/>
        <v>0</v>
      </c>
      <c r="AO47" s="292">
        <f t="shared" si="5"/>
        <v>0</v>
      </c>
      <c r="AP47" s="292">
        <f t="shared" si="5"/>
        <v>0</v>
      </c>
      <c r="AQ47" s="292">
        <f t="shared" si="5"/>
        <v>0</v>
      </c>
      <c r="AR47" s="292">
        <f t="shared" si="5"/>
        <v>0</v>
      </c>
      <c r="AS47" s="292">
        <f t="shared" si="5"/>
        <v>0</v>
      </c>
      <c r="AT47" s="292">
        <f t="shared" si="5"/>
        <v>0</v>
      </c>
      <c r="AU47" s="292">
        <f t="shared" si="5"/>
        <v>0</v>
      </c>
      <c r="AV47" s="292">
        <f t="shared" si="5"/>
        <v>0</v>
      </c>
      <c r="AW47" s="292">
        <f t="shared" si="5"/>
        <v>0</v>
      </c>
      <c r="AX47" s="292">
        <f t="shared" si="5"/>
        <v>0</v>
      </c>
      <c r="AY47" s="292">
        <f t="shared" si="5"/>
        <v>0</v>
      </c>
      <c r="AZ47" s="292">
        <f t="shared" si="5"/>
        <v>0</v>
      </c>
      <c r="BA47" s="293">
        <f t="shared" si="5"/>
        <v>0</v>
      </c>
    </row>
    <row r="49" spans="1:53" ht="16" thickBot="1"/>
    <row r="50" spans="1:53" ht="17" thickBot="1">
      <c r="A50"/>
      <c r="B50" s="281" t="s">
        <v>269</v>
      </c>
      <c r="C50" s="35"/>
      <c r="D50" s="36"/>
      <c r="I50" s="6"/>
      <c r="J50" s="6"/>
      <c r="K50" s="6"/>
      <c r="L50" s="6"/>
    </row>
    <row r="51" spans="1:53" ht="16" thickBot="1">
      <c r="B51" s="284"/>
      <c r="C51" s="285"/>
      <c r="D51" s="286">
        <f t="shared" ref="D51:AI51" si="6">D7</f>
        <v>2020</v>
      </c>
      <c r="E51" s="287">
        <f t="shared" si="6"/>
        <v>2021</v>
      </c>
      <c r="F51" s="287">
        <f t="shared" si="6"/>
        <v>2022</v>
      </c>
      <c r="G51" s="287">
        <f t="shared" si="6"/>
        <v>2023</v>
      </c>
      <c r="H51" s="287">
        <f t="shared" si="6"/>
        <v>2024</v>
      </c>
      <c r="I51" s="287">
        <f t="shared" si="6"/>
        <v>2025</v>
      </c>
      <c r="J51" s="287">
        <f t="shared" si="6"/>
        <v>2026</v>
      </c>
      <c r="K51" s="287">
        <f t="shared" si="6"/>
        <v>2027</v>
      </c>
      <c r="L51" s="287">
        <f t="shared" si="6"/>
        <v>2028</v>
      </c>
      <c r="M51" s="287">
        <f t="shared" si="6"/>
        <v>2029</v>
      </c>
      <c r="N51" s="287">
        <f t="shared" si="6"/>
        <v>2030</v>
      </c>
      <c r="O51" s="287">
        <f t="shared" si="6"/>
        <v>2031</v>
      </c>
      <c r="P51" s="287">
        <f t="shared" si="6"/>
        <v>2032</v>
      </c>
      <c r="Q51" s="287">
        <f t="shared" si="6"/>
        <v>2033</v>
      </c>
      <c r="R51" s="287">
        <f t="shared" si="6"/>
        <v>2034</v>
      </c>
      <c r="S51" s="287">
        <f t="shared" si="6"/>
        <v>2035</v>
      </c>
      <c r="T51" s="287">
        <f t="shared" si="6"/>
        <v>2036</v>
      </c>
      <c r="U51" s="287">
        <f t="shared" si="6"/>
        <v>2037</v>
      </c>
      <c r="V51" s="287">
        <f t="shared" si="6"/>
        <v>2038</v>
      </c>
      <c r="W51" s="287">
        <f t="shared" si="6"/>
        <v>2039</v>
      </c>
      <c r="X51" s="287">
        <f t="shared" si="6"/>
        <v>2040</v>
      </c>
      <c r="Y51" s="287">
        <f t="shared" si="6"/>
        <v>2041</v>
      </c>
      <c r="Z51" s="287">
        <f t="shared" si="6"/>
        <v>2042</v>
      </c>
      <c r="AA51" s="287">
        <f t="shared" si="6"/>
        <v>2043</v>
      </c>
      <c r="AB51" s="287">
        <f t="shared" si="6"/>
        <v>2044</v>
      </c>
      <c r="AC51" s="287">
        <f t="shared" si="6"/>
        <v>2045</v>
      </c>
      <c r="AD51" s="287">
        <f t="shared" si="6"/>
        <v>2046</v>
      </c>
      <c r="AE51" s="287">
        <f t="shared" si="6"/>
        <v>2047</v>
      </c>
      <c r="AF51" s="287">
        <f t="shared" si="6"/>
        <v>2048</v>
      </c>
      <c r="AG51" s="287">
        <f t="shared" si="6"/>
        <v>2049</v>
      </c>
      <c r="AH51" s="287">
        <f t="shared" si="6"/>
        <v>2050</v>
      </c>
      <c r="AI51" s="287">
        <f t="shared" si="6"/>
        <v>2051</v>
      </c>
      <c r="AJ51" s="287">
        <f t="shared" ref="AJ51:BA51" si="7">AJ7</f>
        <v>2052</v>
      </c>
      <c r="AK51" s="287">
        <f t="shared" si="7"/>
        <v>2053</v>
      </c>
      <c r="AL51" s="287">
        <f t="shared" si="7"/>
        <v>2054</v>
      </c>
      <c r="AM51" s="287">
        <f t="shared" si="7"/>
        <v>2055</v>
      </c>
      <c r="AN51" s="287">
        <f t="shared" si="7"/>
        <v>2056</v>
      </c>
      <c r="AO51" s="287">
        <f t="shared" si="7"/>
        <v>2057</v>
      </c>
      <c r="AP51" s="287">
        <f t="shared" si="7"/>
        <v>2058</v>
      </c>
      <c r="AQ51" s="287">
        <f t="shared" si="7"/>
        <v>2059</v>
      </c>
      <c r="AR51" s="287">
        <f t="shared" si="7"/>
        <v>2060</v>
      </c>
      <c r="AS51" s="287">
        <f t="shared" si="7"/>
        <v>2061</v>
      </c>
      <c r="AT51" s="287">
        <f t="shared" si="7"/>
        <v>2062</v>
      </c>
      <c r="AU51" s="287">
        <f t="shared" si="7"/>
        <v>2063</v>
      </c>
      <c r="AV51" s="287">
        <f t="shared" si="7"/>
        <v>2064</v>
      </c>
      <c r="AW51" s="287">
        <f t="shared" si="7"/>
        <v>2065</v>
      </c>
      <c r="AX51" s="287">
        <f t="shared" si="7"/>
        <v>2066</v>
      </c>
      <c r="AY51" s="287">
        <f t="shared" si="7"/>
        <v>2067</v>
      </c>
      <c r="AZ51" s="287">
        <f t="shared" si="7"/>
        <v>2068</v>
      </c>
      <c r="BA51" s="288">
        <f t="shared" si="7"/>
        <v>2069</v>
      </c>
    </row>
    <row r="52" spans="1:53">
      <c r="A52"/>
      <c r="B52" s="484" t="s">
        <v>13</v>
      </c>
      <c r="C52" s="485"/>
      <c r="D52" s="289">
        <f t="shared" ref="D52:AI52" si="8">D14</f>
        <v>1592.4933333333333</v>
      </c>
      <c r="E52" s="289">
        <f t="shared" si="8"/>
        <v>1595.0882666666666</v>
      </c>
      <c r="F52" s="289">
        <f t="shared" si="8"/>
        <v>1628.3681493333333</v>
      </c>
      <c r="G52" s="289">
        <f t="shared" si="8"/>
        <v>1631.0152408266665</v>
      </c>
      <c r="H52" s="289">
        <f t="shared" si="8"/>
        <v>1667.7802782349331</v>
      </c>
      <c r="I52" s="289">
        <f t="shared" si="8"/>
        <v>1670.4805762672825</v>
      </c>
      <c r="J52" s="289">
        <f t="shared" si="8"/>
        <v>1706.7538886799553</v>
      </c>
      <c r="K52" s="289">
        <f t="shared" si="8"/>
        <v>1709.508462702755</v>
      </c>
      <c r="L52" s="289">
        <f t="shared" si="8"/>
        <v>1745.2104016529825</v>
      </c>
      <c r="M52" s="289">
        <f t="shared" si="8"/>
        <v>1748.0203426136402</v>
      </c>
      <c r="N52" s="289">
        <f t="shared" si="8"/>
        <v>1784.5353580124101</v>
      </c>
      <c r="O52" s="289">
        <f t="shared" si="8"/>
        <v>1787.4017787863772</v>
      </c>
      <c r="P52" s="289">
        <f t="shared" si="8"/>
        <v>1820.254729380398</v>
      </c>
      <c r="Q52" s="289">
        <f t="shared" si="8"/>
        <v>1823.1787652119219</v>
      </c>
      <c r="R52" s="289">
        <f t="shared" si="8"/>
        <v>1856.6890643263214</v>
      </c>
      <c r="S52" s="289">
        <f t="shared" si="8"/>
        <v>1859.6718732780587</v>
      </c>
      <c r="T52" s="289">
        <f t="shared" si="8"/>
        <v>1893.8526737023651</v>
      </c>
      <c r="U52" s="289">
        <f t="shared" si="8"/>
        <v>1896.8954371140326</v>
      </c>
      <c r="V52" s="289">
        <f t="shared" si="8"/>
        <v>1931.7601548105292</v>
      </c>
      <c r="W52" s="289">
        <f t="shared" si="8"/>
        <v>1934.8640777667711</v>
      </c>
      <c r="X52" s="289">
        <f t="shared" si="8"/>
        <v>1970.4263971363023</v>
      </c>
      <c r="Y52" s="289">
        <f t="shared" si="8"/>
        <v>1973.5927089439647</v>
      </c>
      <c r="Z52" s="289">
        <f t="shared" si="8"/>
        <v>2009.8665881971051</v>
      </c>
      <c r="AA52" s="289">
        <f t="shared" si="8"/>
        <v>2013.0965428721015</v>
      </c>
      <c r="AB52" s="289">
        <f t="shared" si="8"/>
        <v>2050.0962195077973</v>
      </c>
      <c r="AC52" s="289">
        <f t="shared" si="8"/>
        <v>2053.3910962717609</v>
      </c>
      <c r="AD52" s="289">
        <f t="shared" si="8"/>
        <v>2091.1310926655929</v>
      </c>
      <c r="AE52" s="289">
        <f t="shared" si="8"/>
        <v>2094.492196452512</v>
      </c>
      <c r="AF52" s="289">
        <f t="shared" si="8"/>
        <v>2132.9873255567736</v>
      </c>
      <c r="AG52" s="289">
        <f t="shared" si="8"/>
        <v>2136.4159875298101</v>
      </c>
      <c r="AH52" s="289">
        <f t="shared" si="8"/>
        <v>2175.6813586876397</v>
      </c>
      <c r="AI52" s="289">
        <f t="shared" si="8"/>
        <v>2179.1789367663341</v>
      </c>
      <c r="AJ52" s="289">
        <f t="shared" ref="AJ52:BA52" si="9">AJ14</f>
        <v>2219.2299616421792</v>
      </c>
      <c r="AK52" s="289">
        <f t="shared" si="9"/>
        <v>2222.7978410402557</v>
      </c>
      <c r="AL52" s="289">
        <f t="shared" si="9"/>
        <v>2263.6502396690039</v>
      </c>
      <c r="AM52" s="289">
        <f t="shared" si="9"/>
        <v>2267.2898334429815</v>
      </c>
      <c r="AN52" s="289">
        <f t="shared" si="9"/>
        <v>2308.9596404001236</v>
      </c>
      <c r="AO52" s="289">
        <f t="shared" si="9"/>
        <v>2312.6723900089582</v>
      </c>
      <c r="AP52" s="289">
        <f t="shared" si="9"/>
        <v>2355.1759607042145</v>
      </c>
      <c r="AQ52" s="289">
        <f t="shared" si="9"/>
        <v>2358.9633365801865</v>
      </c>
      <c r="AR52" s="289">
        <f t="shared" si="9"/>
        <v>2402.3173536770587</v>
      </c>
      <c r="AS52" s="289">
        <f t="shared" si="9"/>
        <v>2406.1808558081379</v>
      </c>
      <c r="AT52" s="289">
        <f t="shared" si="9"/>
        <v>2450.4023357719107</v>
      </c>
      <c r="AU52" s="289">
        <f t="shared" si="9"/>
        <v>2454.3434942958247</v>
      </c>
      <c r="AV52" s="289">
        <f t="shared" si="9"/>
        <v>2499.4497940725878</v>
      </c>
      <c r="AW52" s="289">
        <f t="shared" si="9"/>
        <v>2503.4701698828326</v>
      </c>
      <c r="AX52" s="289">
        <f t="shared" si="9"/>
        <v>2549.4789937121423</v>
      </c>
      <c r="AY52" s="289">
        <f t="shared" si="9"/>
        <v>2553.580179076173</v>
      </c>
      <c r="AZ52" s="289">
        <f t="shared" si="9"/>
        <v>2600.5095854400256</v>
      </c>
      <c r="BA52" s="290">
        <f t="shared" si="9"/>
        <v>2604.693204629873</v>
      </c>
    </row>
    <row r="53" spans="1:53">
      <c r="A53"/>
      <c r="B53" s="479" t="s">
        <v>266</v>
      </c>
      <c r="C53" s="480"/>
      <c r="D53" s="10">
        <f>-(Cockpit!K12-Cockpit!K27-Cockpit!K28)</f>
        <v>-317.82666666666665</v>
      </c>
      <c r="E53" s="10">
        <f>D53*(1+Cockpit!$H$30)</f>
        <v>-321.00493333333333</v>
      </c>
      <c r="F53" s="10">
        <f>E53*(1+Cockpit!$H$30)</f>
        <v>-324.21498266666669</v>
      </c>
      <c r="G53" s="10">
        <f>F53*(1+Cockpit!$H$30)</f>
        <v>-327.45713249333335</v>
      </c>
      <c r="H53" s="10">
        <f>G53*(1+Cockpit!$H$30)</f>
        <v>-330.73170381826668</v>
      </c>
      <c r="I53" s="10">
        <f>H53*(1+Cockpit!$H$30)</f>
        <v>-334.03902085644933</v>
      </c>
      <c r="J53" s="10">
        <f>I53*(1+Cockpit!$H$30)</f>
        <v>-337.37941106501381</v>
      </c>
      <c r="K53" s="10">
        <f>J53*(1+Cockpit!$H$30)</f>
        <v>-340.75320517566394</v>
      </c>
      <c r="L53" s="10">
        <f>K53*(1+Cockpit!$H$30)</f>
        <v>-344.16073722742055</v>
      </c>
      <c r="M53" s="10">
        <f>L53*(1+Cockpit!$H$30)</f>
        <v>-347.60234459969479</v>
      </c>
      <c r="N53" s="10">
        <f>M53*(1+Cockpit!$H$30)</f>
        <v>-351.07836804569172</v>
      </c>
      <c r="O53" s="10">
        <f>N53*(1+Cockpit!$H$30)</f>
        <v>-354.58915172614866</v>
      </c>
      <c r="P53" s="10">
        <f>O53*(1+Cockpit!$H$30)</f>
        <v>-358.13504324341017</v>
      </c>
      <c r="Q53" s="10">
        <f>P53*(1+Cockpit!$H$30)</f>
        <v>-361.71639367584424</v>
      </c>
      <c r="R53" s="10">
        <f>Q53*(1+Cockpit!$H$30)</f>
        <v>-365.3335576126027</v>
      </c>
      <c r="S53" s="10">
        <f>R53*(1+Cockpit!$H$30)</f>
        <v>-368.98689318872874</v>
      </c>
      <c r="T53" s="10">
        <f>S53*(1+Cockpit!$H$30)</f>
        <v>-372.67676212061605</v>
      </c>
      <c r="U53" s="10">
        <f>T53*(1+Cockpit!$H$30)</f>
        <v>-376.40352974182218</v>
      </c>
      <c r="V53" s="10">
        <f>U53*(1+Cockpit!$H$30)</f>
        <v>-380.1675650392404</v>
      </c>
      <c r="W53" s="10">
        <f>V53*(1+Cockpit!$H$30)</f>
        <v>-383.96924068963278</v>
      </c>
      <c r="X53" s="10">
        <f>W53*(1+Cockpit!$H$30)</f>
        <v>-387.80893309652913</v>
      </c>
      <c r="Y53" s="10">
        <f>X53*(1+Cockpit!$H$30)</f>
        <v>-391.68702242749441</v>
      </c>
      <c r="Z53" s="10">
        <f>Y53*(1+Cockpit!$H$30)</f>
        <v>-395.60389265176934</v>
      </c>
      <c r="AA53" s="10">
        <f>Z53*(1+Cockpit!$H$30)</f>
        <v>-399.55993157828703</v>
      </c>
      <c r="AB53" s="10">
        <f>AA53*(1+Cockpit!$H$30)</f>
        <v>-403.55553089406993</v>
      </c>
      <c r="AC53" s="10">
        <f>AB53*(1+Cockpit!$H$30)</f>
        <v>-407.59108620301066</v>
      </c>
      <c r="AD53" s="10">
        <f>AC53*(1+Cockpit!$H$30)</f>
        <v>-411.66699706504079</v>
      </c>
      <c r="AE53" s="10">
        <f>AD53*(1+Cockpit!$H$30)</f>
        <v>-415.78366703569122</v>
      </c>
      <c r="AF53" s="10">
        <f>AE53*(1+Cockpit!$H$30)</f>
        <v>-419.94150370604814</v>
      </c>
      <c r="AG53" s="10">
        <f>AF53*(1+Cockpit!$H$30)</f>
        <v>-424.14091874310861</v>
      </c>
      <c r="AH53" s="10">
        <f>AG53*(1+Cockpit!$H$30)</f>
        <v>-428.3823279305397</v>
      </c>
      <c r="AI53" s="10">
        <f>AH53*(1+Cockpit!$H$30)</f>
        <v>-432.66615120984511</v>
      </c>
      <c r="AJ53" s="10">
        <f>AI53*(1+Cockpit!$H$30)</f>
        <v>-436.99281272194355</v>
      </c>
      <c r="AK53" s="10">
        <f>AJ53*(1+Cockpit!$H$30)</f>
        <v>-441.362740849163</v>
      </c>
      <c r="AL53" s="10">
        <f>AK53*(1+Cockpit!$H$30)</f>
        <v>-445.77636825765461</v>
      </c>
      <c r="AM53" s="10">
        <f>AL53*(1+Cockpit!$H$30)</f>
        <v>-450.23413194023118</v>
      </c>
      <c r="AN53" s="10">
        <f>AM53*(1+Cockpit!$H$30)</f>
        <v>-454.7364732596335</v>
      </c>
      <c r="AO53" s="10">
        <f>AN53*(1+Cockpit!$H$30)</f>
        <v>-459.28383799222985</v>
      </c>
      <c r="AP53" s="10">
        <f>AO53*(1+Cockpit!$H$30)</f>
        <v>-463.87667637215213</v>
      </c>
      <c r="AQ53" s="10">
        <f>AP53*(1+Cockpit!$H$30)</f>
        <v>-468.51544313587368</v>
      </c>
      <c r="AR53" s="10">
        <f>AQ53*(1+Cockpit!$H$30)</f>
        <v>-473.20059756723242</v>
      </c>
      <c r="AS53" s="10">
        <f>AR53*(1+Cockpit!$H$30)</f>
        <v>-477.93260354290476</v>
      </c>
      <c r="AT53" s="10">
        <f>AS53*(1+Cockpit!$H$30)</f>
        <v>-482.71192957833381</v>
      </c>
      <c r="AU53" s="10">
        <f>AT53*(1+Cockpit!$H$30)</f>
        <v>-487.53904887411716</v>
      </c>
      <c r="AV53" s="10">
        <f>AU53*(1+Cockpit!$H$30)</f>
        <v>-492.41443936285833</v>
      </c>
      <c r="AW53" s="10">
        <f>AV53*(1+Cockpit!$H$30)</f>
        <v>-497.33858375648691</v>
      </c>
      <c r="AX53" s="10">
        <f>AW53*(1+Cockpit!$H$30)</f>
        <v>-502.31196959405179</v>
      </c>
      <c r="AY53" s="10">
        <f>AX53*(1+Cockpit!$H$30)</f>
        <v>-507.33508928999231</v>
      </c>
      <c r="AZ53" s="10">
        <f>AY53*(1+Cockpit!$H$30)</f>
        <v>-512.40844018289226</v>
      </c>
      <c r="BA53" s="291">
        <f>AZ53*(1+Cockpit!$H$30)</f>
        <v>-517.53252458472116</v>
      </c>
    </row>
    <row r="54" spans="1:53">
      <c r="A54"/>
      <c r="B54" s="479" t="s">
        <v>267</v>
      </c>
      <c r="C54" s="480"/>
      <c r="D54" s="10">
        <f>-Cockpit!K27</f>
        <v>0</v>
      </c>
      <c r="E54" s="10">
        <f>D54*(1+Cockpit!$H$30)</f>
        <v>0</v>
      </c>
      <c r="F54" s="10">
        <f>E54*(1+Cockpit!$H$30)</f>
        <v>0</v>
      </c>
      <c r="G54" s="10">
        <f>F54*(1+Cockpit!$H$30)</f>
        <v>0</v>
      </c>
      <c r="H54" s="10">
        <f>G54*(1+Cockpit!$H$30)</f>
        <v>0</v>
      </c>
      <c r="I54" s="10">
        <f>H54*(1+Cockpit!$H$30)</f>
        <v>0</v>
      </c>
      <c r="J54" s="10">
        <f>I54*(1+Cockpit!$H$30)</f>
        <v>0</v>
      </c>
      <c r="K54" s="10">
        <f>J54*(1+Cockpit!$H$30)</f>
        <v>0</v>
      </c>
      <c r="L54" s="10">
        <f>K54*(1+Cockpit!$H$30)</f>
        <v>0</v>
      </c>
      <c r="M54" s="10">
        <f>L54*(1+Cockpit!$H$30)</f>
        <v>0</v>
      </c>
      <c r="N54" s="10">
        <f>M54*(1+Cockpit!$H$30)</f>
        <v>0</v>
      </c>
      <c r="O54" s="10">
        <f>N54*(1+Cockpit!$H$30)</f>
        <v>0</v>
      </c>
      <c r="P54" s="10">
        <f>O54*(1+Cockpit!$H$30)</f>
        <v>0</v>
      </c>
      <c r="Q54" s="10">
        <f>P54*(1+Cockpit!$H$30)</f>
        <v>0</v>
      </c>
      <c r="R54" s="10">
        <f>Q54*(1+Cockpit!$H$30)</f>
        <v>0</v>
      </c>
      <c r="S54" s="10">
        <f>R54*(1+Cockpit!$H$30)</f>
        <v>0</v>
      </c>
      <c r="T54" s="10">
        <f>S54*(1+Cockpit!$H$30)</f>
        <v>0</v>
      </c>
      <c r="U54" s="10">
        <f>T54*(1+Cockpit!$H$30)</f>
        <v>0</v>
      </c>
      <c r="V54" s="10">
        <f>U54*(1+Cockpit!$H$30)</f>
        <v>0</v>
      </c>
      <c r="W54" s="10">
        <f>V54*(1+Cockpit!$H$30)</f>
        <v>0</v>
      </c>
      <c r="X54" s="10">
        <f>W54*(1+Cockpit!$H$30)</f>
        <v>0</v>
      </c>
      <c r="Y54" s="10">
        <f>X54*(1+Cockpit!$H$30)</f>
        <v>0</v>
      </c>
      <c r="Z54" s="10">
        <f>Y54*(1+Cockpit!$H$30)</f>
        <v>0</v>
      </c>
      <c r="AA54" s="10">
        <f>Z54*(1+Cockpit!$H$30)</f>
        <v>0</v>
      </c>
      <c r="AB54" s="10">
        <f>AA54*(1+Cockpit!$H$30)</f>
        <v>0</v>
      </c>
      <c r="AC54" s="10">
        <f>AB54*(1+Cockpit!$H$30)</f>
        <v>0</v>
      </c>
      <c r="AD54" s="10">
        <f>AC54*(1+Cockpit!$H$30)</f>
        <v>0</v>
      </c>
      <c r="AE54" s="10">
        <f>AD54*(1+Cockpit!$H$30)</f>
        <v>0</v>
      </c>
      <c r="AF54" s="10">
        <f>AE54*(1+Cockpit!$H$30)</f>
        <v>0</v>
      </c>
      <c r="AG54" s="10">
        <f>AF54*(1+Cockpit!$H$30)</f>
        <v>0</v>
      </c>
      <c r="AH54" s="10">
        <f>AG54*(1+Cockpit!$H$30)</f>
        <v>0</v>
      </c>
      <c r="AI54" s="10">
        <f>AH54*(1+Cockpit!$H$30)</f>
        <v>0</v>
      </c>
      <c r="AJ54" s="10">
        <f>AI54*(1+Cockpit!$H$30)</f>
        <v>0</v>
      </c>
      <c r="AK54" s="10">
        <f>AJ54*(1+Cockpit!$H$30)</f>
        <v>0</v>
      </c>
      <c r="AL54" s="10">
        <f>AK54*(1+Cockpit!$H$30)</f>
        <v>0</v>
      </c>
      <c r="AM54" s="10">
        <f>AL54*(1+Cockpit!$H$30)</f>
        <v>0</v>
      </c>
      <c r="AN54" s="10">
        <f>AM54*(1+Cockpit!$H$30)</f>
        <v>0</v>
      </c>
      <c r="AO54" s="10">
        <f>AN54*(1+Cockpit!$H$30)</f>
        <v>0</v>
      </c>
      <c r="AP54" s="10">
        <f>AO54*(1+Cockpit!$H$30)</f>
        <v>0</v>
      </c>
      <c r="AQ54" s="10">
        <f>AP54*(1+Cockpit!$H$30)</f>
        <v>0</v>
      </c>
      <c r="AR54" s="10">
        <f>AQ54*(1+Cockpit!$H$30)</f>
        <v>0</v>
      </c>
      <c r="AS54" s="10">
        <f>AR54*(1+Cockpit!$H$30)</f>
        <v>0</v>
      </c>
      <c r="AT54" s="10">
        <f>AS54*(1+Cockpit!$H$30)</f>
        <v>0</v>
      </c>
      <c r="AU54" s="10">
        <f>AT54*(1+Cockpit!$H$30)</f>
        <v>0</v>
      </c>
      <c r="AV54" s="10">
        <f>AU54*(1+Cockpit!$H$30)</f>
        <v>0</v>
      </c>
      <c r="AW54" s="10">
        <f>AV54*(1+Cockpit!$H$30)</f>
        <v>0</v>
      </c>
      <c r="AX54" s="10">
        <f>AW54*(1+Cockpit!$H$30)</f>
        <v>0</v>
      </c>
      <c r="AY54" s="10">
        <f>AX54*(1+Cockpit!$H$30)</f>
        <v>0</v>
      </c>
      <c r="AZ54" s="10">
        <f>AY54*(1+Cockpit!$H$30)</f>
        <v>0</v>
      </c>
      <c r="BA54" s="291">
        <f>AZ54*(1+Cockpit!$H$30)</f>
        <v>0</v>
      </c>
    </row>
    <row r="55" spans="1:53">
      <c r="A55"/>
      <c r="B55" s="479" t="s">
        <v>265</v>
      </c>
      <c r="C55" s="480"/>
      <c r="D55" s="10">
        <f>-Cockpit!K28</f>
        <v>0</v>
      </c>
      <c r="E55" s="10">
        <f>-Cockpit!$H$25*'Miete, Cashflow, Steuern'!E14</f>
        <v>0</v>
      </c>
      <c r="F55" s="10">
        <f>-Cockpit!$H$25*'Miete, Cashflow, Steuern'!F14</f>
        <v>0</v>
      </c>
      <c r="G55" s="10">
        <f>-Cockpit!$H$25*'Miete, Cashflow, Steuern'!G14</f>
        <v>0</v>
      </c>
      <c r="H55" s="10">
        <f>-Cockpit!$H$25*'Miete, Cashflow, Steuern'!H14</f>
        <v>0</v>
      </c>
      <c r="I55" s="10">
        <f>-Cockpit!$H$25*'Miete, Cashflow, Steuern'!I14</f>
        <v>0</v>
      </c>
      <c r="J55" s="10">
        <f>-Cockpit!$H$25*'Miete, Cashflow, Steuern'!J14</f>
        <v>0</v>
      </c>
      <c r="K55" s="10">
        <f>-Cockpit!$H$25*'Miete, Cashflow, Steuern'!K14</f>
        <v>0</v>
      </c>
      <c r="L55" s="10">
        <f>-Cockpit!$H$25*'Miete, Cashflow, Steuern'!L14</f>
        <v>0</v>
      </c>
      <c r="M55" s="10">
        <f>-Cockpit!$H$25*'Miete, Cashflow, Steuern'!M14</f>
        <v>0</v>
      </c>
      <c r="N55" s="10">
        <f>-Cockpit!$H$25*'Miete, Cashflow, Steuern'!N14</f>
        <v>0</v>
      </c>
      <c r="O55" s="10">
        <f>-Cockpit!$H$25*'Miete, Cashflow, Steuern'!O14</f>
        <v>0</v>
      </c>
      <c r="P55" s="10">
        <f>-Cockpit!$H$25*'Miete, Cashflow, Steuern'!P14</f>
        <v>0</v>
      </c>
      <c r="Q55" s="10">
        <f>-Cockpit!$H$25*'Miete, Cashflow, Steuern'!Q14</f>
        <v>0</v>
      </c>
      <c r="R55" s="10">
        <f>-Cockpit!$H$25*'Miete, Cashflow, Steuern'!R14</f>
        <v>0</v>
      </c>
      <c r="S55" s="10">
        <f>-Cockpit!$H$25*'Miete, Cashflow, Steuern'!S14</f>
        <v>0</v>
      </c>
      <c r="T55" s="10">
        <f>-Cockpit!$H$25*'Miete, Cashflow, Steuern'!T14</f>
        <v>0</v>
      </c>
      <c r="U55" s="10">
        <f>-Cockpit!$H$25*'Miete, Cashflow, Steuern'!U14</f>
        <v>0</v>
      </c>
      <c r="V55" s="10">
        <f>-Cockpit!$H$25*'Miete, Cashflow, Steuern'!V14</f>
        <v>0</v>
      </c>
      <c r="W55" s="10">
        <f>-Cockpit!$H$25*'Miete, Cashflow, Steuern'!W14</f>
        <v>0</v>
      </c>
      <c r="X55" s="10">
        <f>-Cockpit!$H$25*'Miete, Cashflow, Steuern'!X14</f>
        <v>0</v>
      </c>
      <c r="Y55" s="10">
        <f>-Cockpit!$H$25*'Miete, Cashflow, Steuern'!Y14</f>
        <v>0</v>
      </c>
      <c r="Z55" s="10">
        <f>-Cockpit!$H$25*'Miete, Cashflow, Steuern'!Z14</f>
        <v>0</v>
      </c>
      <c r="AA55" s="10">
        <f>-Cockpit!$H$25*'Miete, Cashflow, Steuern'!AA14</f>
        <v>0</v>
      </c>
      <c r="AB55" s="10">
        <f>-Cockpit!$H$25*'Miete, Cashflow, Steuern'!AB14</f>
        <v>0</v>
      </c>
      <c r="AC55" s="10">
        <f>-Cockpit!$H$25*'Miete, Cashflow, Steuern'!AC14</f>
        <v>0</v>
      </c>
      <c r="AD55" s="10">
        <f>-Cockpit!$H$25*'Miete, Cashflow, Steuern'!AD14</f>
        <v>0</v>
      </c>
      <c r="AE55" s="10">
        <f>-Cockpit!$H$25*'Miete, Cashflow, Steuern'!AE14</f>
        <v>0</v>
      </c>
      <c r="AF55" s="10">
        <f>-Cockpit!$H$25*'Miete, Cashflow, Steuern'!AF14</f>
        <v>0</v>
      </c>
      <c r="AG55" s="10">
        <f>-Cockpit!$H$25*'Miete, Cashflow, Steuern'!AG14</f>
        <v>0</v>
      </c>
      <c r="AH55" s="10">
        <f>-Cockpit!$H$25*'Miete, Cashflow, Steuern'!AH14</f>
        <v>0</v>
      </c>
      <c r="AI55" s="10">
        <f>-Cockpit!$H$25*'Miete, Cashflow, Steuern'!AI14</f>
        <v>0</v>
      </c>
      <c r="AJ55" s="10">
        <f>-Cockpit!$H$25*'Miete, Cashflow, Steuern'!AJ14</f>
        <v>0</v>
      </c>
      <c r="AK55" s="10">
        <f>-Cockpit!$H$25*'Miete, Cashflow, Steuern'!AK14</f>
        <v>0</v>
      </c>
      <c r="AL55" s="10">
        <f>-Cockpit!$H$25*'Miete, Cashflow, Steuern'!AL14</f>
        <v>0</v>
      </c>
      <c r="AM55" s="10">
        <f>-Cockpit!$H$25*'Miete, Cashflow, Steuern'!AM14</f>
        <v>0</v>
      </c>
      <c r="AN55" s="10">
        <f>-Cockpit!$H$25*'Miete, Cashflow, Steuern'!AN14</f>
        <v>0</v>
      </c>
      <c r="AO55" s="10">
        <f>-Cockpit!$H$25*'Miete, Cashflow, Steuern'!AO14</f>
        <v>0</v>
      </c>
      <c r="AP55" s="10">
        <f>-Cockpit!$H$25*'Miete, Cashflow, Steuern'!AP14</f>
        <v>0</v>
      </c>
      <c r="AQ55" s="10">
        <f>-Cockpit!$H$25*'Miete, Cashflow, Steuern'!AQ14</f>
        <v>0</v>
      </c>
      <c r="AR55" s="10">
        <f>-Cockpit!$H$25*'Miete, Cashflow, Steuern'!AR14</f>
        <v>0</v>
      </c>
      <c r="AS55" s="10">
        <f>-Cockpit!$H$25*'Miete, Cashflow, Steuern'!AS14</f>
        <v>0</v>
      </c>
      <c r="AT55" s="10">
        <f>-Cockpit!$H$25*'Miete, Cashflow, Steuern'!AT14</f>
        <v>0</v>
      </c>
      <c r="AU55" s="10">
        <f>-Cockpit!$H$25*'Miete, Cashflow, Steuern'!AU14</f>
        <v>0</v>
      </c>
      <c r="AV55" s="10">
        <f>-Cockpit!$H$25*'Miete, Cashflow, Steuern'!AV14</f>
        <v>0</v>
      </c>
      <c r="AW55" s="10">
        <f>-Cockpit!$H$25*'Miete, Cashflow, Steuern'!AW14</f>
        <v>0</v>
      </c>
      <c r="AX55" s="10">
        <f>-Cockpit!$H$25*'Miete, Cashflow, Steuern'!AX14</f>
        <v>0</v>
      </c>
      <c r="AY55" s="10">
        <f>-Cockpit!$H$25*'Miete, Cashflow, Steuern'!AY14</f>
        <v>0</v>
      </c>
      <c r="AZ55" s="10">
        <f>-Cockpit!$H$25*'Miete, Cashflow, Steuern'!AZ14</f>
        <v>0</v>
      </c>
      <c r="BA55" s="291">
        <f>-Cockpit!$H$25*'Miete, Cashflow, Steuern'!BA14</f>
        <v>0</v>
      </c>
    </row>
    <row r="56" spans="1:53">
      <c r="A56"/>
      <c r="B56" s="477" t="s">
        <v>405</v>
      </c>
      <c r="C56" s="478"/>
      <c r="D56" s="10">
        <f>-D47/12</f>
        <v>0</v>
      </c>
      <c r="E56" s="10">
        <f t="shared" ref="E56:BA56" si="10">-E47/12</f>
        <v>0</v>
      </c>
      <c r="F56" s="10">
        <f t="shared" si="10"/>
        <v>0</v>
      </c>
      <c r="G56" s="10">
        <f t="shared" si="10"/>
        <v>0</v>
      </c>
      <c r="H56" s="10">
        <f t="shared" si="10"/>
        <v>0</v>
      </c>
      <c r="I56" s="10">
        <f t="shared" si="10"/>
        <v>0</v>
      </c>
      <c r="J56" s="10">
        <f t="shared" si="10"/>
        <v>0</v>
      </c>
      <c r="K56" s="10">
        <f t="shared" si="10"/>
        <v>0</v>
      </c>
      <c r="L56" s="10">
        <f t="shared" si="10"/>
        <v>0</v>
      </c>
      <c r="M56" s="10">
        <f t="shared" si="10"/>
        <v>0</v>
      </c>
      <c r="N56" s="10">
        <f t="shared" si="10"/>
        <v>0</v>
      </c>
      <c r="O56" s="10">
        <f t="shared" si="10"/>
        <v>0</v>
      </c>
      <c r="P56" s="10">
        <f t="shared" si="10"/>
        <v>0</v>
      </c>
      <c r="Q56" s="10">
        <f t="shared" si="10"/>
        <v>0</v>
      </c>
      <c r="R56" s="10">
        <f t="shared" si="10"/>
        <v>0</v>
      </c>
      <c r="S56" s="10">
        <f t="shared" si="10"/>
        <v>0</v>
      </c>
      <c r="T56" s="10">
        <f t="shared" si="10"/>
        <v>0</v>
      </c>
      <c r="U56" s="10">
        <f t="shared" si="10"/>
        <v>0</v>
      </c>
      <c r="V56" s="10">
        <f t="shared" si="10"/>
        <v>0</v>
      </c>
      <c r="W56" s="10">
        <f t="shared" si="10"/>
        <v>0</v>
      </c>
      <c r="X56" s="10">
        <f t="shared" si="10"/>
        <v>0</v>
      </c>
      <c r="Y56" s="10">
        <f t="shared" si="10"/>
        <v>0</v>
      </c>
      <c r="Z56" s="10">
        <f t="shared" si="10"/>
        <v>0</v>
      </c>
      <c r="AA56" s="10">
        <f t="shared" si="10"/>
        <v>0</v>
      </c>
      <c r="AB56" s="10">
        <f t="shared" si="10"/>
        <v>0</v>
      </c>
      <c r="AC56" s="10">
        <f t="shared" si="10"/>
        <v>0</v>
      </c>
      <c r="AD56" s="10">
        <f t="shared" si="10"/>
        <v>0</v>
      </c>
      <c r="AE56" s="10">
        <f t="shared" si="10"/>
        <v>0</v>
      </c>
      <c r="AF56" s="10">
        <f t="shared" si="10"/>
        <v>0</v>
      </c>
      <c r="AG56" s="10">
        <f t="shared" si="10"/>
        <v>0</v>
      </c>
      <c r="AH56" s="10">
        <f t="shared" si="10"/>
        <v>0</v>
      </c>
      <c r="AI56" s="10">
        <f t="shared" si="10"/>
        <v>0</v>
      </c>
      <c r="AJ56" s="10">
        <f t="shared" si="10"/>
        <v>0</v>
      </c>
      <c r="AK56" s="10">
        <f t="shared" si="10"/>
        <v>0</v>
      </c>
      <c r="AL56" s="10">
        <f t="shared" si="10"/>
        <v>0</v>
      </c>
      <c r="AM56" s="10">
        <f t="shared" si="10"/>
        <v>0</v>
      </c>
      <c r="AN56" s="10">
        <f t="shared" si="10"/>
        <v>0</v>
      </c>
      <c r="AO56" s="10">
        <f t="shared" si="10"/>
        <v>0</v>
      </c>
      <c r="AP56" s="10">
        <f t="shared" si="10"/>
        <v>0</v>
      </c>
      <c r="AQ56" s="10">
        <f t="shared" si="10"/>
        <v>0</v>
      </c>
      <c r="AR56" s="10">
        <f t="shared" si="10"/>
        <v>0</v>
      </c>
      <c r="AS56" s="10">
        <f t="shared" si="10"/>
        <v>0</v>
      </c>
      <c r="AT56" s="10">
        <f t="shared" si="10"/>
        <v>0</v>
      </c>
      <c r="AU56" s="10">
        <f t="shared" si="10"/>
        <v>0</v>
      </c>
      <c r="AV56" s="10">
        <f t="shared" si="10"/>
        <v>0</v>
      </c>
      <c r="AW56" s="10">
        <f t="shared" si="10"/>
        <v>0</v>
      </c>
      <c r="AX56" s="10">
        <f t="shared" si="10"/>
        <v>0</v>
      </c>
      <c r="AY56" s="10">
        <f t="shared" si="10"/>
        <v>0</v>
      </c>
      <c r="AZ56" s="10">
        <f t="shared" si="10"/>
        <v>0</v>
      </c>
      <c r="BA56" s="291">
        <f t="shared" si="10"/>
        <v>0</v>
      </c>
    </row>
    <row r="57" spans="1:53">
      <c r="A57"/>
      <c r="B57" s="488" t="s">
        <v>297</v>
      </c>
      <c r="C57" s="489"/>
      <c r="D57" s="10">
        <f>D53+D54+D55+D56</f>
        <v>-317.82666666666665</v>
      </c>
      <c r="E57" s="10">
        <f>E53+E54+E55+E56</f>
        <v>-321.00493333333333</v>
      </c>
      <c r="F57" s="10">
        <f>F53+F54+F55+F56</f>
        <v>-324.21498266666669</v>
      </c>
      <c r="G57" s="10">
        <f t="shared" ref="G57:BA57" si="11">G53+G54+G55+G56</f>
        <v>-327.45713249333335</v>
      </c>
      <c r="H57" s="10">
        <f t="shared" si="11"/>
        <v>-330.73170381826668</v>
      </c>
      <c r="I57" s="10">
        <f t="shared" si="11"/>
        <v>-334.03902085644933</v>
      </c>
      <c r="J57" s="10">
        <f t="shared" si="11"/>
        <v>-337.37941106501381</v>
      </c>
      <c r="K57" s="10">
        <f t="shared" si="11"/>
        <v>-340.75320517566394</v>
      </c>
      <c r="L57" s="10">
        <f t="shared" si="11"/>
        <v>-344.16073722742055</v>
      </c>
      <c r="M57" s="10">
        <f t="shared" si="11"/>
        <v>-347.60234459969479</v>
      </c>
      <c r="N57" s="10">
        <f t="shared" si="11"/>
        <v>-351.07836804569172</v>
      </c>
      <c r="O57" s="10">
        <f t="shared" si="11"/>
        <v>-354.58915172614866</v>
      </c>
      <c r="P57" s="10">
        <f t="shared" si="11"/>
        <v>-358.13504324341017</v>
      </c>
      <c r="Q57" s="10">
        <f t="shared" si="11"/>
        <v>-361.71639367584424</v>
      </c>
      <c r="R57" s="10">
        <f t="shared" si="11"/>
        <v>-365.3335576126027</v>
      </c>
      <c r="S57" s="10">
        <f t="shared" si="11"/>
        <v>-368.98689318872874</v>
      </c>
      <c r="T57" s="10">
        <f t="shared" si="11"/>
        <v>-372.67676212061605</v>
      </c>
      <c r="U57" s="10">
        <f t="shared" si="11"/>
        <v>-376.40352974182218</v>
      </c>
      <c r="V57" s="10">
        <f t="shared" si="11"/>
        <v>-380.1675650392404</v>
      </c>
      <c r="W57" s="10">
        <f t="shared" si="11"/>
        <v>-383.96924068963278</v>
      </c>
      <c r="X57" s="10">
        <f t="shared" si="11"/>
        <v>-387.80893309652913</v>
      </c>
      <c r="Y57" s="10">
        <f t="shared" si="11"/>
        <v>-391.68702242749441</v>
      </c>
      <c r="Z57" s="10">
        <f t="shared" si="11"/>
        <v>-395.60389265176934</v>
      </c>
      <c r="AA57" s="10">
        <f t="shared" si="11"/>
        <v>-399.55993157828703</v>
      </c>
      <c r="AB57" s="10">
        <f t="shared" si="11"/>
        <v>-403.55553089406993</v>
      </c>
      <c r="AC57" s="10">
        <f t="shared" si="11"/>
        <v>-407.59108620301066</v>
      </c>
      <c r="AD57" s="10">
        <f t="shared" si="11"/>
        <v>-411.66699706504079</v>
      </c>
      <c r="AE57" s="10">
        <f t="shared" si="11"/>
        <v>-415.78366703569122</v>
      </c>
      <c r="AF57" s="10">
        <f t="shared" si="11"/>
        <v>-419.94150370604814</v>
      </c>
      <c r="AG57" s="10">
        <f t="shared" si="11"/>
        <v>-424.14091874310861</v>
      </c>
      <c r="AH57" s="10">
        <f t="shared" si="11"/>
        <v>-428.3823279305397</v>
      </c>
      <c r="AI57" s="10">
        <f t="shared" si="11"/>
        <v>-432.66615120984511</v>
      </c>
      <c r="AJ57" s="10">
        <f t="shared" si="11"/>
        <v>-436.99281272194355</v>
      </c>
      <c r="AK57" s="10">
        <f t="shared" si="11"/>
        <v>-441.362740849163</v>
      </c>
      <c r="AL57" s="10">
        <f t="shared" si="11"/>
        <v>-445.77636825765461</v>
      </c>
      <c r="AM57" s="10">
        <f t="shared" si="11"/>
        <v>-450.23413194023118</v>
      </c>
      <c r="AN57" s="10">
        <f t="shared" si="11"/>
        <v>-454.7364732596335</v>
      </c>
      <c r="AO57" s="10">
        <f t="shared" si="11"/>
        <v>-459.28383799222985</v>
      </c>
      <c r="AP57" s="10">
        <f t="shared" si="11"/>
        <v>-463.87667637215213</v>
      </c>
      <c r="AQ57" s="10">
        <f t="shared" si="11"/>
        <v>-468.51544313587368</v>
      </c>
      <c r="AR57" s="10">
        <f t="shared" si="11"/>
        <v>-473.20059756723242</v>
      </c>
      <c r="AS57" s="10">
        <f t="shared" si="11"/>
        <v>-477.93260354290476</v>
      </c>
      <c r="AT57" s="10">
        <f t="shared" si="11"/>
        <v>-482.71192957833381</v>
      </c>
      <c r="AU57" s="10">
        <f t="shared" si="11"/>
        <v>-487.53904887411716</v>
      </c>
      <c r="AV57" s="10">
        <f t="shared" si="11"/>
        <v>-492.41443936285833</v>
      </c>
      <c r="AW57" s="10">
        <f t="shared" si="11"/>
        <v>-497.33858375648691</v>
      </c>
      <c r="AX57" s="10">
        <f t="shared" si="11"/>
        <v>-502.31196959405179</v>
      </c>
      <c r="AY57" s="10">
        <f t="shared" si="11"/>
        <v>-507.33508928999231</v>
      </c>
      <c r="AZ57" s="10">
        <f t="shared" si="11"/>
        <v>-512.40844018289226</v>
      </c>
      <c r="BA57" s="291">
        <f t="shared" si="11"/>
        <v>-517.53252458472116</v>
      </c>
    </row>
    <row r="58" spans="1:53">
      <c r="A58"/>
      <c r="B58" s="479" t="s">
        <v>33</v>
      </c>
      <c r="C58" s="480"/>
      <c r="D58" s="10">
        <f>-'Wert, AfA, Darlehen'!D106/12</f>
        <v>-524.70000000000005</v>
      </c>
      <c r="E58" s="10">
        <f>-'Wert, AfA, Darlehen'!E106/12</f>
        <v>-515.51775000000009</v>
      </c>
      <c r="F58" s="10">
        <f>-'Wert, AfA, Darlehen'!F106/12</f>
        <v>-506.15369145000005</v>
      </c>
      <c r="G58" s="10">
        <f>-'Wert, AfA, Darlehen'!G106/12</f>
        <v>-496.60422454071005</v>
      </c>
      <c r="H58" s="10">
        <f>-'Wert, AfA, Darlehen'!H106/12</f>
        <v>-486.86567818661615</v>
      </c>
      <c r="I58" s="10">
        <f>-'Wert, AfA, Darlehen'!I106/12</f>
        <v>-476.93430861471103</v>
      </c>
      <c r="J58" s="10">
        <f>-'Wert, AfA, Darlehen'!J106/12</f>
        <v>-466.80629792528231</v>
      </c>
      <c r="K58" s="10">
        <f>-'Wert, AfA, Darlehen'!K106/12</f>
        <v>-456.47775262420299</v>
      </c>
      <c r="L58" s="10">
        <f>-'Wert, AfA, Darlehen'!L106/12</f>
        <v>-445.94470212616221</v>
      </c>
      <c r="M58" s="10">
        <f>-'Wert, AfA, Darlehen'!M106/12</f>
        <v>-435.20309722826022</v>
      </c>
      <c r="N58" s="10">
        <f>-'Wert, AfA, Darlehen'!N106/12</f>
        <v>-424.24880855337977</v>
      </c>
      <c r="O58" s="10">
        <f>-'Wert, AfA, Darlehen'!O106/12</f>
        <v>-413.07762496273671</v>
      </c>
      <c r="P58" s="10">
        <f>-'Wert, AfA, Darlehen'!P106/12</f>
        <v>-401.68525193699884</v>
      </c>
      <c r="Q58" s="10">
        <f>-'Wert, AfA, Darlehen'!Q106/12</f>
        <v>-390.06730992535137</v>
      </c>
      <c r="R58" s="10">
        <f>-'Wert, AfA, Darlehen'!R106/12</f>
        <v>-378.21933266187335</v>
      </c>
      <c r="S58" s="10">
        <f>-'Wert, AfA, Darlehen'!S106/12</f>
        <v>-366.13676544857844</v>
      </c>
      <c r="T58" s="10">
        <f>-'Wert, AfA, Darlehen'!T106/12</f>
        <v>-353.81496340446029</v>
      </c>
      <c r="U58" s="10">
        <f>-'Wert, AfA, Darlehen'!U106/12</f>
        <v>-341.24918967986861</v>
      </c>
      <c r="V58" s="10">
        <f>-'Wert, AfA, Darlehen'!V106/12</f>
        <v>-328.43461363552996</v>
      </c>
      <c r="W58" s="10">
        <f>-'Wert, AfA, Darlehen'!W106/12</f>
        <v>-315.36630898551346</v>
      </c>
      <c r="X58" s="10">
        <f>-'Wert, AfA, Darlehen'!X106/12</f>
        <v>-302.03925190342665</v>
      </c>
      <c r="Y58" s="10">
        <f>-'Wert, AfA, Darlehen'!Y106/12</f>
        <v>-288.44831909111446</v>
      </c>
      <c r="Z58" s="10">
        <f>-'Wert, AfA, Darlehen'!Z106/12</f>
        <v>-274.58828580911853</v>
      </c>
      <c r="AA58" s="10">
        <f>-'Wert, AfA, Darlehen'!AA106/12</f>
        <v>-260.45382386813907</v>
      </c>
      <c r="AB58" s="10">
        <f>-'Wert, AfA, Darlehen'!AB106/12</f>
        <v>-246.03949958072826</v>
      </c>
      <c r="AC58" s="10">
        <f>-'Wert, AfA, Darlehen'!AC106/12</f>
        <v>-231.33977167242665</v>
      </c>
      <c r="AD58" s="10">
        <f>-'Wert, AfA, Darlehen'!AD106/12</f>
        <v>-216.34898915154074</v>
      </c>
      <c r="AE58" s="10">
        <f>-'Wert, AfA, Darlehen'!AE106/12</f>
        <v>-201.06138913674121</v>
      </c>
      <c r="AF58" s="10">
        <f>-'Wert, AfA, Darlehen'!AF106/12</f>
        <v>-185.47109464164865</v>
      </c>
      <c r="AG58" s="10">
        <f>-'Wert, AfA, Darlehen'!AG106/12</f>
        <v>-169.57211231555331</v>
      </c>
      <c r="AH58" s="10">
        <f>-'Wert, AfA, Darlehen'!AH106/12</f>
        <v>-153.35833013940126</v>
      </c>
      <c r="AI58" s="10">
        <f>-'Wert, AfA, Darlehen'!AI106/12</f>
        <v>-136.82351507616139</v>
      </c>
      <c r="AJ58" s="10">
        <f>-'Wert, AfA, Darlehen'!AJ106/12</f>
        <v>-119.96131067466939</v>
      </c>
      <c r="AK58" s="10">
        <f>-'Wert, AfA, Darlehen'!AK106/12</f>
        <v>-102.76523462602783</v>
      </c>
      <c r="AL58" s="10">
        <f>-'Wert, AfA, Darlehen'!AL106/12</f>
        <v>-85.228676271623186</v>
      </c>
      <c r="AM58" s="10">
        <f>-'Wert, AfA, Darlehen'!AM106/12</f>
        <v>-67.344894061801327</v>
      </c>
      <c r="AN58" s="10">
        <f>-'Wert, AfA, Darlehen'!AN106/12</f>
        <v>-49.107012964224985</v>
      </c>
      <c r="AO58" s="10">
        <f>-'Wert, AfA, Darlehen'!AO106/12</f>
        <v>-30.508021820916628</v>
      </c>
      <c r="AP58" s="10">
        <f>-'Wert, AfA, Darlehen'!AP106/12</f>
        <v>-11.540770652970773</v>
      </c>
      <c r="AQ58" s="10">
        <f>-'Wert, AfA, Darlehen'!AQ106/12</f>
        <v>0</v>
      </c>
      <c r="AR58" s="10">
        <f>-'Wert, AfA, Darlehen'!AR106/12</f>
        <v>0</v>
      </c>
      <c r="AS58" s="10">
        <f>-'Wert, AfA, Darlehen'!AS106/12</f>
        <v>0</v>
      </c>
      <c r="AT58" s="10">
        <f>-'Wert, AfA, Darlehen'!AT106/12</f>
        <v>0</v>
      </c>
      <c r="AU58" s="10">
        <f>-'Wert, AfA, Darlehen'!AU106/12</f>
        <v>0</v>
      </c>
      <c r="AV58" s="10">
        <f>-'Wert, AfA, Darlehen'!AV106/12</f>
        <v>0</v>
      </c>
      <c r="AW58" s="10">
        <f>-'Wert, AfA, Darlehen'!AW106/12</f>
        <v>0</v>
      </c>
      <c r="AX58" s="10">
        <f>-'Wert, AfA, Darlehen'!AX106/12</f>
        <v>0</v>
      </c>
      <c r="AY58" s="10">
        <f>-'Wert, AfA, Darlehen'!AY106/12</f>
        <v>0</v>
      </c>
      <c r="AZ58" s="10">
        <f>-'Wert, AfA, Darlehen'!AZ106/12</f>
        <v>0</v>
      </c>
      <c r="BA58" s="291">
        <f>-'Wert, AfA, Darlehen'!BA106/12</f>
        <v>0</v>
      </c>
    </row>
    <row r="59" spans="1:53">
      <c r="B59" s="479" t="s">
        <v>34</v>
      </c>
      <c r="C59" s="480" t="s">
        <v>34</v>
      </c>
      <c r="D59" s="10">
        <f>-'Wert, AfA, Darlehen'!D110/12</f>
        <v>-463.75000000000006</v>
      </c>
      <c r="E59" s="10">
        <f>-'Wert, AfA, Darlehen'!E110/12</f>
        <v>-472.93225000000007</v>
      </c>
      <c r="F59" s="10">
        <f>-'Wert, AfA, Darlehen'!F110/12</f>
        <v>-482.29630855000005</v>
      </c>
      <c r="G59" s="10">
        <f>-'Wert, AfA, Darlehen'!G110/12</f>
        <v>-491.84577545929005</v>
      </c>
      <c r="H59" s="10">
        <f>-'Wert, AfA, Darlehen'!H110/12</f>
        <v>-501.58432181338395</v>
      </c>
      <c r="I59" s="10">
        <f>-'Wert, AfA, Darlehen'!I110/12</f>
        <v>-511.51569138528907</v>
      </c>
      <c r="J59" s="10">
        <f>-'Wert, AfA, Darlehen'!J110/12</f>
        <v>-521.64370207471779</v>
      </c>
      <c r="K59" s="10">
        <f>-'Wert, AfA, Darlehen'!K110/12</f>
        <v>-531.97224737579711</v>
      </c>
      <c r="L59" s="10">
        <f>-'Wert, AfA, Darlehen'!L110/12</f>
        <v>-542.50529787383789</v>
      </c>
      <c r="M59" s="10">
        <f>-'Wert, AfA, Darlehen'!M110/12</f>
        <v>-553.24690277173988</v>
      </c>
      <c r="N59" s="10">
        <f>-'Wert, AfA, Darlehen'!N110/12</f>
        <v>-564.20119144662033</v>
      </c>
      <c r="O59" s="10">
        <f>-'Wert, AfA, Darlehen'!O110/12</f>
        <v>-575.3723750372634</v>
      </c>
      <c r="P59" s="10">
        <f>-'Wert, AfA, Darlehen'!P110/12</f>
        <v>-586.76474806300132</v>
      </c>
      <c r="Q59" s="10">
        <f>-'Wert, AfA, Darlehen'!Q110/12</f>
        <v>-598.38269007464874</v>
      </c>
      <c r="R59" s="10">
        <f>-'Wert, AfA, Darlehen'!R110/12</f>
        <v>-610.23066733812675</v>
      </c>
      <c r="S59" s="10">
        <f>-'Wert, AfA, Darlehen'!S110/12</f>
        <v>-622.31323455142171</v>
      </c>
      <c r="T59" s="10">
        <f>-'Wert, AfA, Darlehen'!T110/12</f>
        <v>-634.63503659553987</v>
      </c>
      <c r="U59" s="10">
        <f>-'Wert, AfA, Darlehen'!U110/12</f>
        <v>-647.2008103201315</v>
      </c>
      <c r="V59" s="10">
        <f>-'Wert, AfA, Darlehen'!V110/12</f>
        <v>-660.01538636447015</v>
      </c>
      <c r="W59" s="10">
        <f>-'Wert, AfA, Darlehen'!W110/12</f>
        <v>-673.0836910144867</v>
      </c>
      <c r="X59" s="10">
        <f>-'Wert, AfA, Darlehen'!X110/12</f>
        <v>-686.41074809657346</v>
      </c>
      <c r="Y59" s="10">
        <f>-'Wert, AfA, Darlehen'!Y110/12</f>
        <v>-700.00168090888565</v>
      </c>
      <c r="Z59" s="10">
        <f>-'Wert, AfA, Darlehen'!Z110/12</f>
        <v>-713.86171419088157</v>
      </c>
      <c r="AA59" s="10">
        <f>-'Wert, AfA, Darlehen'!AA110/12</f>
        <v>-727.99617613186103</v>
      </c>
      <c r="AB59" s="10">
        <f>-'Wert, AfA, Darlehen'!AB110/12</f>
        <v>-742.4105004192719</v>
      </c>
      <c r="AC59" s="10">
        <f>-'Wert, AfA, Darlehen'!AC110/12</f>
        <v>-757.11022832757351</v>
      </c>
      <c r="AD59" s="10">
        <f>-'Wert, AfA, Darlehen'!AD110/12</f>
        <v>-772.1010108484594</v>
      </c>
      <c r="AE59" s="10">
        <f>-'Wert, AfA, Darlehen'!AE110/12</f>
        <v>-787.38861086325903</v>
      </c>
      <c r="AF59" s="10">
        <f>-'Wert, AfA, Darlehen'!AF110/12</f>
        <v>-802.97890535835143</v>
      </c>
      <c r="AG59" s="10">
        <f>-'Wert, AfA, Darlehen'!AG110/12</f>
        <v>-818.87788768444682</v>
      </c>
      <c r="AH59" s="10">
        <f>-'Wert, AfA, Darlehen'!AH110/12</f>
        <v>-835.09166986059881</v>
      </c>
      <c r="AI59" s="10">
        <f>-'Wert, AfA, Darlehen'!AI110/12</f>
        <v>-851.62648492383869</v>
      </c>
      <c r="AJ59" s="10">
        <f>-'Wert, AfA, Darlehen'!AJ110/12</f>
        <v>-868.48868932533071</v>
      </c>
      <c r="AK59" s="10">
        <f>-'Wert, AfA, Darlehen'!AK110/12</f>
        <v>-885.68476537397237</v>
      </c>
      <c r="AL59" s="10">
        <f>-'Wert, AfA, Darlehen'!AL110/12</f>
        <v>-903.22132372837689</v>
      </c>
      <c r="AM59" s="10">
        <f>-'Wert, AfA, Darlehen'!AM110/12</f>
        <v>-921.10510593819879</v>
      </c>
      <c r="AN59" s="10">
        <f>-'Wert, AfA, Darlehen'!AN110/12</f>
        <v>-939.34298703577508</v>
      </c>
      <c r="AO59" s="10">
        <f>-'Wert, AfA, Darlehen'!AO110/12</f>
        <v>-957.94197817908343</v>
      </c>
      <c r="AP59" s="10">
        <f>-'Wert, AfA, Darlehen'!AP110/12</f>
        <v>-582.86720469549357</v>
      </c>
      <c r="AQ59" s="10">
        <f>-'Wert, AfA, Darlehen'!AQ110/12</f>
        <v>0</v>
      </c>
      <c r="AR59" s="10">
        <f>-'Wert, AfA, Darlehen'!AR110/12</f>
        <v>0</v>
      </c>
      <c r="AS59" s="10">
        <f>-'Wert, AfA, Darlehen'!AS110/12</f>
        <v>0</v>
      </c>
      <c r="AT59" s="10">
        <f>-'Wert, AfA, Darlehen'!AT110/12</f>
        <v>0</v>
      </c>
      <c r="AU59" s="10">
        <f>-'Wert, AfA, Darlehen'!AU110/12</f>
        <v>0</v>
      </c>
      <c r="AV59" s="10">
        <f>-'Wert, AfA, Darlehen'!AV110/12</f>
        <v>0</v>
      </c>
      <c r="AW59" s="10">
        <f>-'Wert, AfA, Darlehen'!AW110/12</f>
        <v>0</v>
      </c>
      <c r="AX59" s="10">
        <f>-'Wert, AfA, Darlehen'!AX110/12</f>
        <v>0</v>
      </c>
      <c r="AY59" s="10">
        <f>-'Wert, AfA, Darlehen'!AY110/12</f>
        <v>0</v>
      </c>
      <c r="AZ59" s="10">
        <f>-'Wert, AfA, Darlehen'!AZ110/12</f>
        <v>0</v>
      </c>
      <c r="BA59" s="291">
        <f>-'Wert, AfA, Darlehen'!BA110/12</f>
        <v>0</v>
      </c>
    </row>
    <row r="60" spans="1:53">
      <c r="B60" s="479" t="s">
        <v>32</v>
      </c>
      <c r="C60" s="480" t="s">
        <v>32</v>
      </c>
      <c r="D60" s="138">
        <f>D52+D57+D58+D59</f>
        <v>286.21666666666664</v>
      </c>
      <c r="E60" s="138">
        <f t="shared" ref="E60:BA60" si="12">E52+E57+E58+E59</f>
        <v>285.6333333333331</v>
      </c>
      <c r="F60" s="138">
        <f t="shared" si="12"/>
        <v>315.70316666666668</v>
      </c>
      <c r="G60" s="138">
        <f t="shared" si="12"/>
        <v>315.10810833333312</v>
      </c>
      <c r="H60" s="138">
        <f t="shared" si="12"/>
        <v>348.59857441666639</v>
      </c>
      <c r="I60" s="138">
        <f t="shared" si="12"/>
        <v>347.99155541083314</v>
      </c>
      <c r="J60" s="138">
        <f t="shared" si="12"/>
        <v>380.92447761494145</v>
      </c>
      <c r="K60" s="138">
        <f t="shared" si="12"/>
        <v>380.30525752709093</v>
      </c>
      <c r="L60" s="138">
        <f t="shared" si="12"/>
        <v>412.59966442556174</v>
      </c>
      <c r="M60" s="138">
        <f t="shared" si="12"/>
        <v>411.96799801394525</v>
      </c>
      <c r="N60" s="138">
        <f t="shared" si="12"/>
        <v>445.00698996671838</v>
      </c>
      <c r="O60" s="138">
        <f t="shared" si="12"/>
        <v>444.36262706022842</v>
      </c>
      <c r="P60" s="138">
        <f t="shared" si="12"/>
        <v>473.66968613698771</v>
      </c>
      <c r="Q60" s="138">
        <f t="shared" si="12"/>
        <v>473.01237153607758</v>
      </c>
      <c r="R60" s="138">
        <f t="shared" si="12"/>
        <v>502.90550671371852</v>
      </c>
      <c r="S60" s="138">
        <f t="shared" si="12"/>
        <v>502.23498008932972</v>
      </c>
      <c r="T60" s="138">
        <f t="shared" si="12"/>
        <v>532.72591158174885</v>
      </c>
      <c r="U60" s="138">
        <f t="shared" si="12"/>
        <v>532.04190737221029</v>
      </c>
      <c r="V60" s="138">
        <f t="shared" si="12"/>
        <v>563.14258977128873</v>
      </c>
      <c r="W60" s="138">
        <f t="shared" si="12"/>
        <v>562.44483707713789</v>
      </c>
      <c r="X60" s="138">
        <f t="shared" si="12"/>
        <v>594.16746403977288</v>
      </c>
      <c r="Y60" s="138">
        <f t="shared" si="12"/>
        <v>593.45568651647022</v>
      </c>
      <c r="Z60" s="138">
        <f t="shared" si="12"/>
        <v>625.81269554533549</v>
      </c>
      <c r="AA60" s="138">
        <f t="shared" si="12"/>
        <v>625.08661129381437</v>
      </c>
      <c r="AB60" s="138">
        <f t="shared" si="12"/>
        <v>658.09068861372714</v>
      </c>
      <c r="AC60" s="138">
        <f t="shared" si="12"/>
        <v>657.35001006875007</v>
      </c>
      <c r="AD60" s="138">
        <f t="shared" si="12"/>
        <v>691.01409560055197</v>
      </c>
      <c r="AE60" s="138">
        <f t="shared" si="12"/>
        <v>690.25852941682058</v>
      </c>
      <c r="AF60" s="138">
        <f t="shared" si="12"/>
        <v>724.59582185072543</v>
      </c>
      <c r="AG60" s="138">
        <f t="shared" si="12"/>
        <v>723.82506878670131</v>
      </c>
      <c r="AH60" s="138">
        <f t="shared" si="12"/>
        <v>758.84903075709985</v>
      </c>
      <c r="AI60" s="138">
        <f t="shared" si="12"/>
        <v>758.06278555648896</v>
      </c>
      <c r="AJ60" s="138">
        <f t="shared" si="12"/>
        <v>793.78714892023538</v>
      </c>
      <c r="AK60" s="138">
        <f t="shared" si="12"/>
        <v>792.98510019109244</v>
      </c>
      <c r="AL60" s="138">
        <f t="shared" si="12"/>
        <v>829.42387141134907</v>
      </c>
      <c r="AM60" s="138">
        <f t="shared" si="12"/>
        <v>828.60570150275009</v>
      </c>
      <c r="AN60" s="138">
        <f t="shared" si="12"/>
        <v>865.77316714049005</v>
      </c>
      <c r="AO60" s="138">
        <f t="shared" si="12"/>
        <v>864.93855201672841</v>
      </c>
      <c r="AP60" s="138">
        <f t="shared" si="12"/>
        <v>1296.8913089835978</v>
      </c>
      <c r="AQ60" s="138">
        <f t="shared" si="12"/>
        <v>1890.4478934443127</v>
      </c>
      <c r="AR60" s="138">
        <f t="shared" si="12"/>
        <v>1929.1167561098264</v>
      </c>
      <c r="AS60" s="138">
        <f t="shared" si="12"/>
        <v>1928.2482522652331</v>
      </c>
      <c r="AT60" s="138">
        <f t="shared" si="12"/>
        <v>1967.6904061935768</v>
      </c>
      <c r="AU60" s="138">
        <f t="shared" si="12"/>
        <v>1966.8044454217074</v>
      </c>
      <c r="AV60" s="138">
        <f t="shared" si="12"/>
        <v>2007.0353547097295</v>
      </c>
      <c r="AW60" s="138">
        <f t="shared" si="12"/>
        <v>2006.1315861263456</v>
      </c>
      <c r="AX60" s="138">
        <f t="shared" si="12"/>
        <v>2047.1670241180905</v>
      </c>
      <c r="AY60" s="138">
        <f t="shared" si="12"/>
        <v>2046.2450897861806</v>
      </c>
      <c r="AZ60" s="138">
        <f t="shared" si="12"/>
        <v>2088.1011452571333</v>
      </c>
      <c r="BA60" s="294">
        <f t="shared" si="12"/>
        <v>2087.1606800451518</v>
      </c>
    </row>
    <row r="61" spans="1:53">
      <c r="B61" s="479" t="s">
        <v>41</v>
      </c>
      <c r="C61" s="480" t="s">
        <v>41</v>
      </c>
      <c r="D61" s="10">
        <f t="shared" ref="D61:AI61" si="13">-D77</f>
        <v>-96.941657399999968</v>
      </c>
      <c r="E61" s="10">
        <f t="shared" si="13"/>
        <v>-100.55320239999989</v>
      </c>
      <c r="F61" s="10">
        <f t="shared" si="13"/>
        <v>-117.11543699099998</v>
      </c>
      <c r="G61" s="10">
        <f t="shared" si="13"/>
        <v>-120.87628859290169</v>
      </c>
      <c r="H61" s="10">
        <f t="shared" si="13"/>
        <v>-139.03247381662109</v>
      </c>
      <c r="I61" s="10">
        <f t="shared" si="13"/>
        <v>-142.9487010543713</v>
      </c>
      <c r="J61" s="10">
        <f t="shared" si="13"/>
        <v>-161.03429286965684</v>
      </c>
      <c r="K61" s="10">
        <f t="shared" si="13"/>
        <v>-165.11220945921292</v>
      </c>
      <c r="L61" s="10">
        <f t="shared" si="13"/>
        <v>-183.09974156574779</v>
      </c>
      <c r="M61" s="10">
        <f t="shared" si="13"/>
        <v>-187.34591572998772</v>
      </c>
      <c r="N61" s="10">
        <f t="shared" si="13"/>
        <v>-205.82309359360221</v>
      </c>
      <c r="O61" s="10">
        <f t="shared" si="13"/>
        <v>-210.24435828094653</v>
      </c>
      <c r="P61" s="10">
        <f t="shared" si="13"/>
        <v>-227.33811976399534</v>
      </c>
      <c r="Q61" s="10">
        <f t="shared" si="13"/>
        <v>-231.94158327650501</v>
      </c>
      <c r="R61" s="10">
        <f t="shared" si="13"/>
        <v>-249.47285050177496</v>
      </c>
      <c r="S61" s="10">
        <f t="shared" si="13"/>
        <v>-254.26590754911555</v>
      </c>
      <c r="T61" s="10">
        <f t="shared" si="13"/>
        <v>-272.24725563446123</v>
      </c>
      <c r="U61" s="10">
        <f t="shared" si="13"/>
        <v>-277.2375988307835</v>
      </c>
      <c r="V61" s="10">
        <f t="shared" si="13"/>
        <v>-295.68200737701869</v>
      </c>
      <c r="W61" s="10">
        <f t="shared" si="13"/>
        <v>-300.87763919848226</v>
      </c>
      <c r="X61" s="10">
        <f t="shared" si="13"/>
        <v>-319.79850649726541</v>
      </c>
      <c r="Y61" s="10">
        <f t="shared" si="13"/>
        <v>-325.20775171864943</v>
      </c>
      <c r="Z61" s="10">
        <f t="shared" si="13"/>
        <v>-344.61890948921109</v>
      </c>
      <c r="AA61" s="10">
        <f t="shared" si="13"/>
        <v>-350.25042811878365</v>
      </c>
      <c r="AB61" s="10">
        <f t="shared" si="13"/>
        <v>-370.16615679385956</v>
      </c>
      <c r="AC61" s="10">
        <f t="shared" si="13"/>
        <v>-376.02895752645583</v>
      </c>
      <c r="AD61" s="10">
        <f t="shared" si="13"/>
        <v>-396.46400210858474</v>
      </c>
      <c r="AE61" s="10">
        <f t="shared" si="13"/>
        <v>-402.5674563176334</v>
      </c>
      <c r="AF61" s="10">
        <f t="shared" si="13"/>
        <v>-423.53704282781223</v>
      </c>
      <c r="AG61" s="10">
        <f t="shared" si="13"/>
        <v>-429.89089911788216</v>
      </c>
      <c r="AH61" s="10">
        <f t="shared" si="13"/>
        <v>-451.41075165943334</v>
      </c>
      <c r="AI61" s="10">
        <f t="shared" si="13"/>
        <v>-458.02515100173758</v>
      </c>
      <c r="AJ61" s="10">
        <f t="shared" ref="AJ61:BA61" si="14">-AJ77</f>
        <v>-480.11150946313768</v>
      </c>
      <c r="AK61" s="10">
        <f t="shared" si="14"/>
        <v>-486.99700093732719</v>
      </c>
      <c r="AL61" s="10">
        <f t="shared" si="14"/>
        <v>-509.66663935868479</v>
      </c>
      <c r="AM61" s="10">
        <f t="shared" si="14"/>
        <v>-516.83419652519854</v>
      </c>
      <c r="AN61" s="10">
        <f t="shared" si="14"/>
        <v>-540.10444215403129</v>
      </c>
      <c r="AO61" s="10">
        <f t="shared" si="14"/>
        <v>-547.56548008224092</v>
      </c>
      <c r="AP61" s="10">
        <f t="shared" si="14"/>
        <v>-571.45423314521827</v>
      </c>
      <c r="AQ61" s="10">
        <f t="shared" si="14"/>
        <v>-575.94377264661136</v>
      </c>
      <c r="AR61" s="10">
        <f t="shared" si="14"/>
        <v>-592.18469496612704</v>
      </c>
      <c r="AS61" s="10">
        <f t="shared" si="14"/>
        <v>-591.81992335139785</v>
      </c>
      <c r="AT61" s="10">
        <f t="shared" si="14"/>
        <v>-608.38562800130217</v>
      </c>
      <c r="AU61" s="10">
        <f t="shared" si="14"/>
        <v>-608.01352447711713</v>
      </c>
      <c r="AV61" s="10">
        <f t="shared" si="14"/>
        <v>-624.91050637808632</v>
      </c>
      <c r="AW61" s="10">
        <f t="shared" si="14"/>
        <v>-624.53092357306514</v>
      </c>
      <c r="AX61" s="10">
        <f t="shared" si="14"/>
        <v>-641.76580752959796</v>
      </c>
      <c r="AY61" s="10">
        <f t="shared" si="14"/>
        <v>-641.37859511019576</v>
      </c>
      <c r="AZ61" s="10">
        <f t="shared" si="14"/>
        <v>-658.95813840799599</v>
      </c>
      <c r="BA61" s="291">
        <f t="shared" si="14"/>
        <v>-658.56314301896373</v>
      </c>
    </row>
    <row r="62" spans="1:53" ht="16" thickBot="1">
      <c r="B62" s="490" t="s">
        <v>43</v>
      </c>
      <c r="C62" s="491"/>
      <c r="D62" s="295">
        <f t="shared" ref="D62:AI62" si="15">D60+D61</f>
        <v>189.27500926666667</v>
      </c>
      <c r="E62" s="295">
        <f t="shared" si="15"/>
        <v>185.08013093333321</v>
      </c>
      <c r="F62" s="295">
        <f t="shared" si="15"/>
        <v>198.58772967566671</v>
      </c>
      <c r="G62" s="295">
        <f t="shared" si="15"/>
        <v>194.23181974043143</v>
      </c>
      <c r="H62" s="295">
        <f t="shared" si="15"/>
        <v>209.5661006000453</v>
      </c>
      <c r="I62" s="295">
        <f t="shared" si="15"/>
        <v>205.04285435646185</v>
      </c>
      <c r="J62" s="295">
        <f t="shared" si="15"/>
        <v>219.89018474528461</v>
      </c>
      <c r="K62" s="295">
        <f t="shared" si="15"/>
        <v>215.19304806787801</v>
      </c>
      <c r="L62" s="295">
        <f t="shared" si="15"/>
        <v>229.49992285981395</v>
      </c>
      <c r="M62" s="295">
        <f t="shared" si="15"/>
        <v>224.62208228395752</v>
      </c>
      <c r="N62" s="295">
        <f t="shared" si="15"/>
        <v>239.18389637311617</v>
      </c>
      <c r="O62" s="295">
        <f t="shared" si="15"/>
        <v>234.11826877928189</v>
      </c>
      <c r="P62" s="295">
        <f t="shared" si="15"/>
        <v>246.33156637299237</v>
      </c>
      <c r="Q62" s="295">
        <f t="shared" si="15"/>
        <v>241.07078825957257</v>
      </c>
      <c r="R62" s="295">
        <f t="shared" si="15"/>
        <v>253.43265621194357</v>
      </c>
      <c r="S62" s="295">
        <f t="shared" si="15"/>
        <v>247.96907254021417</v>
      </c>
      <c r="T62" s="295">
        <f t="shared" si="15"/>
        <v>260.47865594728762</v>
      </c>
      <c r="U62" s="295">
        <f t="shared" si="15"/>
        <v>254.80430854142679</v>
      </c>
      <c r="V62" s="295">
        <f t="shared" si="15"/>
        <v>267.46058239427003</v>
      </c>
      <c r="W62" s="295">
        <f t="shared" si="15"/>
        <v>261.56719787865563</v>
      </c>
      <c r="X62" s="295">
        <f t="shared" si="15"/>
        <v>274.36895754250747</v>
      </c>
      <c r="Y62" s="295">
        <f t="shared" si="15"/>
        <v>268.24793479782079</v>
      </c>
      <c r="Z62" s="295">
        <f t="shared" si="15"/>
        <v>281.1937860561244</v>
      </c>
      <c r="AA62" s="295">
        <f t="shared" si="15"/>
        <v>274.83618317503073</v>
      </c>
      <c r="AB62" s="295">
        <f t="shared" si="15"/>
        <v>287.92453181986758</v>
      </c>
      <c r="AC62" s="295">
        <f t="shared" si="15"/>
        <v>281.32105254229424</v>
      </c>
      <c r="AD62" s="295">
        <f t="shared" si="15"/>
        <v>294.55009349196723</v>
      </c>
      <c r="AE62" s="295">
        <f t="shared" si="15"/>
        <v>287.69107309918718</v>
      </c>
      <c r="AF62" s="295">
        <f t="shared" si="15"/>
        <v>301.0587790229132</v>
      </c>
      <c r="AG62" s="295">
        <f t="shared" si="15"/>
        <v>293.93416966881915</v>
      </c>
      <c r="AH62" s="295">
        <f t="shared" si="15"/>
        <v>307.43827909766651</v>
      </c>
      <c r="AI62" s="295">
        <f t="shared" si="15"/>
        <v>300.03763455475138</v>
      </c>
      <c r="AJ62" s="295">
        <f t="shared" ref="AJ62:BA62" si="16">AJ60+AJ61</f>
        <v>313.6756394570977</v>
      </c>
      <c r="AK62" s="295">
        <f t="shared" si="16"/>
        <v>305.98809925376526</v>
      </c>
      <c r="AL62" s="295">
        <f t="shared" si="16"/>
        <v>319.75723205266428</v>
      </c>
      <c r="AM62" s="295">
        <f t="shared" si="16"/>
        <v>311.77150497755156</v>
      </c>
      <c r="AN62" s="295">
        <f t="shared" si="16"/>
        <v>325.66872498645876</v>
      </c>
      <c r="AO62" s="295">
        <f t="shared" si="16"/>
        <v>317.37307193448748</v>
      </c>
      <c r="AP62" s="295">
        <f t="shared" si="16"/>
        <v>725.43707583837954</v>
      </c>
      <c r="AQ62" s="295">
        <f t="shared" si="16"/>
        <v>1314.5041207977015</v>
      </c>
      <c r="AR62" s="295">
        <f t="shared" si="16"/>
        <v>1336.9320611436992</v>
      </c>
      <c r="AS62" s="295">
        <f t="shared" si="16"/>
        <v>1336.4283289138352</v>
      </c>
      <c r="AT62" s="295">
        <f t="shared" si="16"/>
        <v>1359.3047781922746</v>
      </c>
      <c r="AU62" s="295">
        <f t="shared" si="16"/>
        <v>1358.7909209445902</v>
      </c>
      <c r="AV62" s="295">
        <f t="shared" si="16"/>
        <v>1382.1248483316431</v>
      </c>
      <c r="AW62" s="295">
        <f t="shared" si="16"/>
        <v>1381.6006625532805</v>
      </c>
      <c r="AX62" s="295">
        <f t="shared" si="16"/>
        <v>1405.4012165884924</v>
      </c>
      <c r="AY62" s="295">
        <f t="shared" si="16"/>
        <v>1404.866494675985</v>
      </c>
      <c r="AZ62" s="295">
        <f t="shared" si="16"/>
        <v>1429.1430068491372</v>
      </c>
      <c r="BA62" s="296">
        <f t="shared" si="16"/>
        <v>1428.5975370261881</v>
      </c>
    </row>
    <row r="63" spans="1:53" ht="16" thickBot="1">
      <c r="I63" s="6"/>
      <c r="J63" s="6"/>
      <c r="K63" s="6"/>
      <c r="L63" s="6"/>
    </row>
    <row r="64" spans="1:53" ht="17" thickBot="1">
      <c r="A64"/>
      <c r="B64" s="281" t="s">
        <v>287</v>
      </c>
      <c r="C64" s="35"/>
      <c r="D64" s="36"/>
      <c r="I64" s="6"/>
      <c r="J64" s="6"/>
      <c r="K64" s="6"/>
      <c r="L64" s="6"/>
    </row>
    <row r="65" spans="1:53" ht="16" thickBot="1">
      <c r="B65" s="284"/>
      <c r="C65" s="285"/>
      <c r="D65" s="286">
        <f t="shared" ref="D65:AI65" si="17">D7</f>
        <v>2020</v>
      </c>
      <c r="E65" s="287">
        <f t="shared" si="17"/>
        <v>2021</v>
      </c>
      <c r="F65" s="287">
        <f t="shared" si="17"/>
        <v>2022</v>
      </c>
      <c r="G65" s="287">
        <f t="shared" si="17"/>
        <v>2023</v>
      </c>
      <c r="H65" s="287">
        <f t="shared" si="17"/>
        <v>2024</v>
      </c>
      <c r="I65" s="287">
        <f t="shared" si="17"/>
        <v>2025</v>
      </c>
      <c r="J65" s="287">
        <f t="shared" si="17"/>
        <v>2026</v>
      </c>
      <c r="K65" s="287">
        <f t="shared" si="17"/>
        <v>2027</v>
      </c>
      <c r="L65" s="287">
        <f t="shared" si="17"/>
        <v>2028</v>
      </c>
      <c r="M65" s="287">
        <f t="shared" si="17"/>
        <v>2029</v>
      </c>
      <c r="N65" s="287">
        <f t="shared" si="17"/>
        <v>2030</v>
      </c>
      <c r="O65" s="287">
        <f t="shared" si="17"/>
        <v>2031</v>
      </c>
      <c r="P65" s="287">
        <f t="shared" si="17"/>
        <v>2032</v>
      </c>
      <c r="Q65" s="287">
        <f t="shared" si="17"/>
        <v>2033</v>
      </c>
      <c r="R65" s="287">
        <f t="shared" si="17"/>
        <v>2034</v>
      </c>
      <c r="S65" s="287">
        <f t="shared" si="17"/>
        <v>2035</v>
      </c>
      <c r="T65" s="287">
        <f t="shared" si="17"/>
        <v>2036</v>
      </c>
      <c r="U65" s="287">
        <f t="shared" si="17"/>
        <v>2037</v>
      </c>
      <c r="V65" s="287">
        <f t="shared" si="17"/>
        <v>2038</v>
      </c>
      <c r="W65" s="287">
        <f t="shared" si="17"/>
        <v>2039</v>
      </c>
      <c r="X65" s="287">
        <f t="shared" si="17"/>
        <v>2040</v>
      </c>
      <c r="Y65" s="287">
        <f t="shared" si="17"/>
        <v>2041</v>
      </c>
      <c r="Z65" s="287">
        <f t="shared" si="17"/>
        <v>2042</v>
      </c>
      <c r="AA65" s="287">
        <f t="shared" si="17"/>
        <v>2043</v>
      </c>
      <c r="AB65" s="287">
        <f t="shared" si="17"/>
        <v>2044</v>
      </c>
      <c r="AC65" s="287">
        <f t="shared" si="17"/>
        <v>2045</v>
      </c>
      <c r="AD65" s="287">
        <f t="shared" si="17"/>
        <v>2046</v>
      </c>
      <c r="AE65" s="287">
        <f t="shared" si="17"/>
        <v>2047</v>
      </c>
      <c r="AF65" s="287">
        <f t="shared" si="17"/>
        <v>2048</v>
      </c>
      <c r="AG65" s="287">
        <f t="shared" si="17"/>
        <v>2049</v>
      </c>
      <c r="AH65" s="287">
        <f t="shared" si="17"/>
        <v>2050</v>
      </c>
      <c r="AI65" s="287">
        <f t="shared" si="17"/>
        <v>2051</v>
      </c>
      <c r="AJ65" s="287">
        <f t="shared" ref="AJ65:BA65" si="18">AJ7</f>
        <v>2052</v>
      </c>
      <c r="AK65" s="287">
        <f t="shared" si="18"/>
        <v>2053</v>
      </c>
      <c r="AL65" s="287">
        <f t="shared" si="18"/>
        <v>2054</v>
      </c>
      <c r="AM65" s="287">
        <f t="shared" si="18"/>
        <v>2055</v>
      </c>
      <c r="AN65" s="287">
        <f t="shared" si="18"/>
        <v>2056</v>
      </c>
      <c r="AO65" s="287">
        <f t="shared" si="18"/>
        <v>2057</v>
      </c>
      <c r="AP65" s="287">
        <f t="shared" si="18"/>
        <v>2058</v>
      </c>
      <c r="AQ65" s="287">
        <f t="shared" si="18"/>
        <v>2059</v>
      </c>
      <c r="AR65" s="287">
        <f t="shared" si="18"/>
        <v>2060</v>
      </c>
      <c r="AS65" s="287">
        <f t="shared" si="18"/>
        <v>2061</v>
      </c>
      <c r="AT65" s="287">
        <f t="shared" si="18"/>
        <v>2062</v>
      </c>
      <c r="AU65" s="287">
        <f t="shared" si="18"/>
        <v>2063</v>
      </c>
      <c r="AV65" s="287">
        <f t="shared" si="18"/>
        <v>2064</v>
      </c>
      <c r="AW65" s="287">
        <f t="shared" si="18"/>
        <v>2065</v>
      </c>
      <c r="AX65" s="287">
        <f t="shared" si="18"/>
        <v>2066</v>
      </c>
      <c r="AY65" s="287">
        <f t="shared" si="18"/>
        <v>2067</v>
      </c>
      <c r="AZ65" s="287">
        <f t="shared" si="18"/>
        <v>2068</v>
      </c>
      <c r="BA65" s="288">
        <f t="shared" si="18"/>
        <v>2069</v>
      </c>
    </row>
    <row r="66" spans="1:53">
      <c r="A66"/>
      <c r="B66" s="492" t="s">
        <v>283</v>
      </c>
      <c r="C66" s="493"/>
      <c r="D66" s="289">
        <f>12*D62</f>
        <v>2271.3001112000002</v>
      </c>
      <c r="E66" s="289">
        <f t="shared" ref="E66:AJ66" si="19">D66+12*E62</f>
        <v>4492.2616823999988</v>
      </c>
      <c r="F66" s="289">
        <f t="shared" si="19"/>
        <v>6875.3144385079995</v>
      </c>
      <c r="G66" s="289">
        <f t="shared" si="19"/>
        <v>9206.0962753931763</v>
      </c>
      <c r="H66" s="289">
        <f t="shared" si="19"/>
        <v>11720.88948259372</v>
      </c>
      <c r="I66" s="289">
        <f t="shared" si="19"/>
        <v>14181.403734871263</v>
      </c>
      <c r="J66" s="289">
        <f t="shared" si="19"/>
        <v>16820.085951814679</v>
      </c>
      <c r="K66" s="289">
        <f t="shared" si="19"/>
        <v>19402.402528629216</v>
      </c>
      <c r="L66" s="289">
        <f t="shared" si="19"/>
        <v>22156.401602946982</v>
      </c>
      <c r="M66" s="289">
        <f t="shared" si="19"/>
        <v>24851.866590354472</v>
      </c>
      <c r="N66" s="289">
        <f t="shared" si="19"/>
        <v>27722.073346831865</v>
      </c>
      <c r="O66" s="289">
        <f t="shared" si="19"/>
        <v>30531.492572183248</v>
      </c>
      <c r="P66" s="289">
        <f t="shared" si="19"/>
        <v>33487.471368659157</v>
      </c>
      <c r="Q66" s="289">
        <f t="shared" si="19"/>
        <v>36380.320827774027</v>
      </c>
      <c r="R66" s="289">
        <f t="shared" si="19"/>
        <v>39421.512702317348</v>
      </c>
      <c r="S66" s="289">
        <f t="shared" si="19"/>
        <v>42397.141572799919</v>
      </c>
      <c r="T66" s="289">
        <f t="shared" si="19"/>
        <v>45522.885444167368</v>
      </c>
      <c r="U66" s="289">
        <f t="shared" si="19"/>
        <v>48580.537146664486</v>
      </c>
      <c r="V66" s="289">
        <f t="shared" si="19"/>
        <v>51790.064135395725</v>
      </c>
      <c r="W66" s="289">
        <f t="shared" si="19"/>
        <v>54928.870509939596</v>
      </c>
      <c r="X66" s="289">
        <f t="shared" si="19"/>
        <v>58221.298000449686</v>
      </c>
      <c r="Y66" s="289">
        <f t="shared" si="19"/>
        <v>61440.273218023533</v>
      </c>
      <c r="Z66" s="289">
        <f t="shared" si="19"/>
        <v>64814.598650697022</v>
      </c>
      <c r="AA66" s="289">
        <f t="shared" si="19"/>
        <v>68112.632848797395</v>
      </c>
      <c r="AB66" s="289">
        <f t="shared" si="19"/>
        <v>71567.727230635806</v>
      </c>
      <c r="AC66" s="289">
        <f t="shared" si="19"/>
        <v>74943.579861143342</v>
      </c>
      <c r="AD66" s="289">
        <f t="shared" si="19"/>
        <v>78478.180983046943</v>
      </c>
      <c r="AE66" s="289">
        <f t="shared" si="19"/>
        <v>81930.473860237194</v>
      </c>
      <c r="AF66" s="289">
        <f t="shared" si="19"/>
        <v>85543.179208512156</v>
      </c>
      <c r="AG66" s="289">
        <f t="shared" si="19"/>
        <v>89070.38924453799</v>
      </c>
      <c r="AH66" s="289">
        <f t="shared" si="19"/>
        <v>92759.648593709993</v>
      </c>
      <c r="AI66" s="289">
        <f t="shared" si="19"/>
        <v>96360.100208367017</v>
      </c>
      <c r="AJ66" s="289">
        <f t="shared" si="19"/>
        <v>100124.20788185218</v>
      </c>
      <c r="AK66" s="289">
        <f t="shared" ref="AK66:BA66" si="20">AJ66+12*AK62</f>
        <v>103796.06507289737</v>
      </c>
      <c r="AL66" s="289">
        <f t="shared" si="20"/>
        <v>107633.15185752934</v>
      </c>
      <c r="AM66" s="289">
        <f t="shared" si="20"/>
        <v>111374.40991725997</v>
      </c>
      <c r="AN66" s="289">
        <f t="shared" si="20"/>
        <v>115282.43461709747</v>
      </c>
      <c r="AO66" s="289">
        <f t="shared" si="20"/>
        <v>119090.91148031132</v>
      </c>
      <c r="AP66" s="289">
        <f t="shared" si="20"/>
        <v>127796.15639037188</v>
      </c>
      <c r="AQ66" s="289">
        <f t="shared" si="20"/>
        <v>143570.2058399443</v>
      </c>
      <c r="AR66" s="289">
        <f t="shared" si="20"/>
        <v>159613.3905736687</v>
      </c>
      <c r="AS66" s="289">
        <f t="shared" si="20"/>
        <v>175650.53052063473</v>
      </c>
      <c r="AT66" s="289">
        <f t="shared" si="20"/>
        <v>191962.18785894202</v>
      </c>
      <c r="AU66" s="289">
        <f t="shared" si="20"/>
        <v>208267.67891027711</v>
      </c>
      <c r="AV66" s="289">
        <f t="shared" si="20"/>
        <v>224853.17709025682</v>
      </c>
      <c r="AW66" s="289">
        <f t="shared" si="20"/>
        <v>241432.38504089619</v>
      </c>
      <c r="AX66" s="289">
        <f t="shared" si="20"/>
        <v>258297.1996399581</v>
      </c>
      <c r="AY66" s="289">
        <f t="shared" si="20"/>
        <v>275155.59757606994</v>
      </c>
      <c r="AZ66" s="289">
        <f t="shared" si="20"/>
        <v>292305.31365825958</v>
      </c>
      <c r="BA66" s="290">
        <f t="shared" si="20"/>
        <v>309448.48410257383</v>
      </c>
    </row>
    <row r="67" spans="1:53" ht="16" thickBot="1">
      <c r="A67"/>
      <c r="B67" s="490" t="s">
        <v>289</v>
      </c>
      <c r="C67" s="491"/>
      <c r="D67" s="292">
        <f>-Cockpit!$N$10+D66</f>
        <v>-76256.799888799971</v>
      </c>
      <c r="E67" s="292">
        <f>-Cockpit!$N$10+E66</f>
        <v>-74035.838317599977</v>
      </c>
      <c r="F67" s="292">
        <f>-Cockpit!$N$10+F66</f>
        <v>-71652.785561491983</v>
      </c>
      <c r="G67" s="292">
        <f>-Cockpit!$N$10+G66</f>
        <v>-69322.003724606795</v>
      </c>
      <c r="H67" s="292">
        <f>-Cockpit!$N$10+H66</f>
        <v>-66807.21051740626</v>
      </c>
      <c r="I67" s="292">
        <f>-Cockpit!$N$10+I66</f>
        <v>-64346.696265128718</v>
      </c>
      <c r="J67" s="292">
        <f>-Cockpit!$N$10+J66</f>
        <v>-61708.014048185301</v>
      </c>
      <c r="K67" s="292">
        <f>-Cockpit!$N$10+K66</f>
        <v>-59125.69747137076</v>
      </c>
      <c r="L67" s="292">
        <f>-Cockpit!$N$10+L66</f>
        <v>-56371.698397052998</v>
      </c>
      <c r="M67" s="292">
        <f>-Cockpit!$N$10+M66</f>
        <v>-53676.233409645502</v>
      </c>
      <c r="N67" s="292">
        <f>-Cockpit!$N$10+N66</f>
        <v>-50806.026653168112</v>
      </c>
      <c r="O67" s="292">
        <f>-Cockpit!$N$10+O66</f>
        <v>-47996.607427816729</v>
      </c>
      <c r="P67" s="292">
        <f>-Cockpit!$N$10+P66</f>
        <v>-45040.62863134082</v>
      </c>
      <c r="Q67" s="292">
        <f>-Cockpit!$N$10+Q66</f>
        <v>-42147.77917222595</v>
      </c>
      <c r="R67" s="292">
        <f>-Cockpit!$N$10+R66</f>
        <v>-39106.587297682629</v>
      </c>
      <c r="S67" s="292">
        <f>-Cockpit!$N$10+S66</f>
        <v>-36130.958427200057</v>
      </c>
      <c r="T67" s="292">
        <f>-Cockpit!$N$10+T66</f>
        <v>-33005.214555832608</v>
      </c>
      <c r="U67" s="292">
        <f>-Cockpit!$N$10+U66</f>
        <v>-29947.56285333549</v>
      </c>
      <c r="V67" s="292">
        <f>-Cockpit!$N$10+V66</f>
        <v>-26738.035864604251</v>
      </c>
      <c r="W67" s="292">
        <f>-Cockpit!$N$10+W66</f>
        <v>-23599.229490060381</v>
      </c>
      <c r="X67" s="292">
        <f>-Cockpit!$N$10+X66</f>
        <v>-20306.801999550291</v>
      </c>
      <c r="Y67" s="292">
        <f>-Cockpit!$N$10+Y66</f>
        <v>-17087.826781976444</v>
      </c>
      <c r="Z67" s="292">
        <f>-Cockpit!$N$10+Z66</f>
        <v>-13713.501349302955</v>
      </c>
      <c r="AA67" s="292">
        <f>-Cockpit!$N$10+AA66</f>
        <v>-10415.467151202582</v>
      </c>
      <c r="AB67" s="292">
        <f>-Cockpit!$N$10+AB66</f>
        <v>-6960.3727693641704</v>
      </c>
      <c r="AC67" s="292">
        <f>-Cockpit!$N$10+AC66</f>
        <v>-3584.5201388566347</v>
      </c>
      <c r="AD67" s="292">
        <f>-Cockpit!$N$10+AD66</f>
        <v>-49.919016953033861</v>
      </c>
      <c r="AE67" s="292">
        <f>-Cockpit!$N$10+AE66</f>
        <v>3402.3738602372177</v>
      </c>
      <c r="AF67" s="292">
        <f>-Cockpit!$N$10+AF66</f>
        <v>7015.0792085121793</v>
      </c>
      <c r="AG67" s="292">
        <f>-Cockpit!$N$10+AG66</f>
        <v>10542.289244538013</v>
      </c>
      <c r="AH67" s="292">
        <f>-Cockpit!$N$10+AH66</f>
        <v>14231.548593710017</v>
      </c>
      <c r="AI67" s="292">
        <f>-Cockpit!$N$10+AI66</f>
        <v>17832.000208367041</v>
      </c>
      <c r="AJ67" s="292">
        <f>-Cockpit!$N$10+AJ66</f>
        <v>21596.107881852207</v>
      </c>
      <c r="AK67" s="292">
        <f>-Cockpit!$N$10+AK66</f>
        <v>25267.965072897394</v>
      </c>
      <c r="AL67" s="292">
        <f>-Cockpit!$N$10+AL66</f>
        <v>29105.051857529368</v>
      </c>
      <c r="AM67" s="292">
        <f>-Cockpit!$N$10+AM66</f>
        <v>32846.30991725999</v>
      </c>
      <c r="AN67" s="292">
        <f>-Cockpit!$N$10+AN66</f>
        <v>36754.334617097498</v>
      </c>
      <c r="AO67" s="292">
        <f>-Cockpit!$N$10+AO66</f>
        <v>40562.811480311342</v>
      </c>
      <c r="AP67" s="292">
        <f>-Cockpit!$N$10+AP66</f>
        <v>49268.056390371901</v>
      </c>
      <c r="AQ67" s="292">
        <f>-Cockpit!$N$10+AQ66</f>
        <v>65042.105839944328</v>
      </c>
      <c r="AR67" s="292">
        <f>-Cockpit!$N$10+AR66</f>
        <v>81085.290573668724</v>
      </c>
      <c r="AS67" s="292">
        <f>-Cockpit!$N$10+AS66</f>
        <v>97122.430520634749</v>
      </c>
      <c r="AT67" s="292">
        <f>-Cockpit!$N$10+AT66</f>
        <v>113434.08785894205</v>
      </c>
      <c r="AU67" s="292">
        <f>-Cockpit!$N$10+AU66</f>
        <v>129739.57891027714</v>
      </c>
      <c r="AV67" s="292">
        <f>-Cockpit!$N$10+AV66</f>
        <v>146325.07709025685</v>
      </c>
      <c r="AW67" s="292">
        <f>-Cockpit!$N$10+AW66</f>
        <v>162904.28504089621</v>
      </c>
      <c r="AX67" s="292">
        <f>-Cockpit!$N$10+AX66</f>
        <v>179769.09963995812</v>
      </c>
      <c r="AY67" s="292">
        <f>-Cockpit!$N$10+AY66</f>
        <v>196627.49757606996</v>
      </c>
      <c r="AZ67" s="292">
        <f>-Cockpit!$N$10+AZ66</f>
        <v>213777.2136582596</v>
      </c>
      <c r="BA67" s="293">
        <f>-Cockpit!$N$10+BA66</f>
        <v>230920.38410257385</v>
      </c>
    </row>
    <row r="68" spans="1:53" ht="30.75" customHeight="1" thickBot="1"/>
    <row r="69" spans="1:53" ht="17" thickBot="1">
      <c r="B69" s="281" t="s">
        <v>288</v>
      </c>
    </row>
    <row r="70" spans="1:53" ht="16" thickBot="1">
      <c r="B70" s="284"/>
      <c r="C70" s="285"/>
      <c r="D70" s="286">
        <f t="shared" ref="D70:AI70" si="21">D7</f>
        <v>2020</v>
      </c>
      <c r="E70" s="287">
        <f t="shared" si="21"/>
        <v>2021</v>
      </c>
      <c r="F70" s="287">
        <f t="shared" si="21"/>
        <v>2022</v>
      </c>
      <c r="G70" s="287">
        <f t="shared" si="21"/>
        <v>2023</v>
      </c>
      <c r="H70" s="287">
        <f t="shared" si="21"/>
        <v>2024</v>
      </c>
      <c r="I70" s="287">
        <f t="shared" si="21"/>
        <v>2025</v>
      </c>
      <c r="J70" s="287">
        <f t="shared" si="21"/>
        <v>2026</v>
      </c>
      <c r="K70" s="287">
        <f t="shared" si="21"/>
        <v>2027</v>
      </c>
      <c r="L70" s="287">
        <f t="shared" si="21"/>
        <v>2028</v>
      </c>
      <c r="M70" s="287">
        <f t="shared" si="21"/>
        <v>2029</v>
      </c>
      <c r="N70" s="287">
        <f t="shared" si="21"/>
        <v>2030</v>
      </c>
      <c r="O70" s="287">
        <f t="shared" si="21"/>
        <v>2031</v>
      </c>
      <c r="P70" s="287">
        <f t="shared" si="21"/>
        <v>2032</v>
      </c>
      <c r="Q70" s="287">
        <f t="shared" si="21"/>
        <v>2033</v>
      </c>
      <c r="R70" s="287">
        <f t="shared" si="21"/>
        <v>2034</v>
      </c>
      <c r="S70" s="287">
        <f t="shared" si="21"/>
        <v>2035</v>
      </c>
      <c r="T70" s="287">
        <f t="shared" si="21"/>
        <v>2036</v>
      </c>
      <c r="U70" s="287">
        <f t="shared" si="21"/>
        <v>2037</v>
      </c>
      <c r="V70" s="287">
        <f t="shared" si="21"/>
        <v>2038</v>
      </c>
      <c r="W70" s="287">
        <f t="shared" si="21"/>
        <v>2039</v>
      </c>
      <c r="X70" s="287">
        <f t="shared" si="21"/>
        <v>2040</v>
      </c>
      <c r="Y70" s="287">
        <f t="shared" si="21"/>
        <v>2041</v>
      </c>
      <c r="Z70" s="287">
        <f t="shared" si="21"/>
        <v>2042</v>
      </c>
      <c r="AA70" s="287">
        <f t="shared" si="21"/>
        <v>2043</v>
      </c>
      <c r="AB70" s="287">
        <f t="shared" si="21"/>
        <v>2044</v>
      </c>
      <c r="AC70" s="287">
        <f t="shared" si="21"/>
        <v>2045</v>
      </c>
      <c r="AD70" s="287">
        <f t="shared" si="21"/>
        <v>2046</v>
      </c>
      <c r="AE70" s="287">
        <f t="shared" si="21"/>
        <v>2047</v>
      </c>
      <c r="AF70" s="287">
        <f t="shared" si="21"/>
        <v>2048</v>
      </c>
      <c r="AG70" s="287">
        <f t="shared" si="21"/>
        <v>2049</v>
      </c>
      <c r="AH70" s="287">
        <f t="shared" si="21"/>
        <v>2050</v>
      </c>
      <c r="AI70" s="287">
        <f t="shared" si="21"/>
        <v>2051</v>
      </c>
      <c r="AJ70" s="287">
        <f t="shared" ref="AJ70:BA70" si="22">AJ7</f>
        <v>2052</v>
      </c>
      <c r="AK70" s="287">
        <f t="shared" si="22"/>
        <v>2053</v>
      </c>
      <c r="AL70" s="287">
        <f t="shared" si="22"/>
        <v>2054</v>
      </c>
      <c r="AM70" s="287">
        <f t="shared" si="22"/>
        <v>2055</v>
      </c>
      <c r="AN70" s="287">
        <f t="shared" si="22"/>
        <v>2056</v>
      </c>
      <c r="AO70" s="287">
        <f t="shared" si="22"/>
        <v>2057</v>
      </c>
      <c r="AP70" s="287">
        <f t="shared" si="22"/>
        <v>2058</v>
      </c>
      <c r="AQ70" s="287">
        <f t="shared" si="22"/>
        <v>2059</v>
      </c>
      <c r="AR70" s="287">
        <f t="shared" si="22"/>
        <v>2060</v>
      </c>
      <c r="AS70" s="287">
        <f t="shared" si="22"/>
        <v>2061</v>
      </c>
      <c r="AT70" s="287">
        <f t="shared" si="22"/>
        <v>2062</v>
      </c>
      <c r="AU70" s="287">
        <f t="shared" si="22"/>
        <v>2063</v>
      </c>
      <c r="AV70" s="287">
        <f t="shared" si="22"/>
        <v>2064</v>
      </c>
      <c r="AW70" s="287">
        <f t="shared" si="22"/>
        <v>2065</v>
      </c>
      <c r="AX70" s="287">
        <f t="shared" si="22"/>
        <v>2066</v>
      </c>
      <c r="AY70" s="287">
        <f t="shared" si="22"/>
        <v>2067</v>
      </c>
      <c r="AZ70" s="287">
        <f t="shared" si="22"/>
        <v>2068</v>
      </c>
      <c r="BA70" s="288">
        <f t="shared" si="22"/>
        <v>2069</v>
      </c>
    </row>
    <row r="71" spans="1:53">
      <c r="B71" s="484" t="s">
        <v>13</v>
      </c>
      <c r="C71" s="485"/>
      <c r="D71" s="289">
        <f t="shared" ref="D71:AI71" si="23">D14</f>
        <v>1592.4933333333333</v>
      </c>
      <c r="E71" s="289">
        <f t="shared" si="23"/>
        <v>1595.0882666666666</v>
      </c>
      <c r="F71" s="289">
        <f t="shared" si="23"/>
        <v>1628.3681493333333</v>
      </c>
      <c r="G71" s="289">
        <f t="shared" si="23"/>
        <v>1631.0152408266665</v>
      </c>
      <c r="H71" s="289">
        <f t="shared" si="23"/>
        <v>1667.7802782349331</v>
      </c>
      <c r="I71" s="289">
        <f t="shared" si="23"/>
        <v>1670.4805762672825</v>
      </c>
      <c r="J71" s="289">
        <f t="shared" si="23"/>
        <v>1706.7538886799553</v>
      </c>
      <c r="K71" s="289">
        <f t="shared" si="23"/>
        <v>1709.508462702755</v>
      </c>
      <c r="L71" s="289">
        <f t="shared" si="23"/>
        <v>1745.2104016529825</v>
      </c>
      <c r="M71" s="289">
        <f t="shared" si="23"/>
        <v>1748.0203426136402</v>
      </c>
      <c r="N71" s="289">
        <f t="shared" si="23"/>
        <v>1784.5353580124101</v>
      </c>
      <c r="O71" s="289">
        <f t="shared" si="23"/>
        <v>1787.4017787863772</v>
      </c>
      <c r="P71" s="289">
        <f t="shared" si="23"/>
        <v>1820.254729380398</v>
      </c>
      <c r="Q71" s="289">
        <f t="shared" si="23"/>
        <v>1823.1787652119219</v>
      </c>
      <c r="R71" s="289">
        <f t="shared" si="23"/>
        <v>1856.6890643263214</v>
      </c>
      <c r="S71" s="289">
        <f t="shared" si="23"/>
        <v>1859.6718732780587</v>
      </c>
      <c r="T71" s="289">
        <f t="shared" si="23"/>
        <v>1893.8526737023651</v>
      </c>
      <c r="U71" s="289">
        <f t="shared" si="23"/>
        <v>1896.8954371140326</v>
      </c>
      <c r="V71" s="289">
        <f t="shared" si="23"/>
        <v>1931.7601548105292</v>
      </c>
      <c r="W71" s="289">
        <f t="shared" si="23"/>
        <v>1934.8640777667711</v>
      </c>
      <c r="X71" s="289">
        <f t="shared" si="23"/>
        <v>1970.4263971363023</v>
      </c>
      <c r="Y71" s="289">
        <f t="shared" si="23"/>
        <v>1973.5927089439647</v>
      </c>
      <c r="Z71" s="289">
        <f t="shared" si="23"/>
        <v>2009.8665881971051</v>
      </c>
      <c r="AA71" s="289">
        <f t="shared" si="23"/>
        <v>2013.0965428721015</v>
      </c>
      <c r="AB71" s="289">
        <f t="shared" si="23"/>
        <v>2050.0962195077973</v>
      </c>
      <c r="AC71" s="289">
        <f t="shared" si="23"/>
        <v>2053.3910962717609</v>
      </c>
      <c r="AD71" s="289">
        <f t="shared" si="23"/>
        <v>2091.1310926655929</v>
      </c>
      <c r="AE71" s="289">
        <f t="shared" si="23"/>
        <v>2094.492196452512</v>
      </c>
      <c r="AF71" s="289">
        <f t="shared" si="23"/>
        <v>2132.9873255567736</v>
      </c>
      <c r="AG71" s="289">
        <f t="shared" si="23"/>
        <v>2136.4159875298101</v>
      </c>
      <c r="AH71" s="289">
        <f t="shared" si="23"/>
        <v>2175.6813586876397</v>
      </c>
      <c r="AI71" s="289">
        <f t="shared" si="23"/>
        <v>2179.1789367663341</v>
      </c>
      <c r="AJ71" s="289">
        <f t="shared" ref="AJ71:BA71" si="24">AJ14</f>
        <v>2219.2299616421792</v>
      </c>
      <c r="AK71" s="289">
        <f t="shared" si="24"/>
        <v>2222.7978410402557</v>
      </c>
      <c r="AL71" s="289">
        <f t="shared" si="24"/>
        <v>2263.6502396690039</v>
      </c>
      <c r="AM71" s="289">
        <f t="shared" si="24"/>
        <v>2267.2898334429815</v>
      </c>
      <c r="AN71" s="289">
        <f t="shared" si="24"/>
        <v>2308.9596404001236</v>
      </c>
      <c r="AO71" s="289">
        <f t="shared" si="24"/>
        <v>2312.6723900089582</v>
      </c>
      <c r="AP71" s="289">
        <f t="shared" si="24"/>
        <v>2355.1759607042145</v>
      </c>
      <c r="AQ71" s="289">
        <f t="shared" si="24"/>
        <v>2358.9633365801865</v>
      </c>
      <c r="AR71" s="289">
        <f t="shared" si="24"/>
        <v>2402.3173536770587</v>
      </c>
      <c r="AS71" s="289">
        <f t="shared" si="24"/>
        <v>2406.1808558081379</v>
      </c>
      <c r="AT71" s="289">
        <f t="shared" si="24"/>
        <v>2450.4023357719107</v>
      </c>
      <c r="AU71" s="289">
        <f t="shared" si="24"/>
        <v>2454.3434942958247</v>
      </c>
      <c r="AV71" s="289">
        <f t="shared" si="24"/>
        <v>2499.4497940725878</v>
      </c>
      <c r="AW71" s="289">
        <f t="shared" si="24"/>
        <v>2503.4701698828326</v>
      </c>
      <c r="AX71" s="289">
        <f t="shared" si="24"/>
        <v>2549.4789937121423</v>
      </c>
      <c r="AY71" s="289">
        <f t="shared" si="24"/>
        <v>2553.580179076173</v>
      </c>
      <c r="AZ71" s="289">
        <f t="shared" si="24"/>
        <v>2600.5095854400256</v>
      </c>
      <c r="BA71" s="290">
        <f t="shared" si="24"/>
        <v>2604.693204629873</v>
      </c>
    </row>
    <row r="72" spans="1:53">
      <c r="B72" s="479" t="s">
        <v>266</v>
      </c>
      <c r="C72" s="480"/>
      <c r="D72" s="10">
        <f>D57-D54-D55</f>
        <v>-317.82666666666665</v>
      </c>
      <c r="E72" s="10">
        <f t="shared" ref="E72:BA72" si="25">E57-E54-E55</f>
        <v>-321.00493333333333</v>
      </c>
      <c r="F72" s="10">
        <f t="shared" si="25"/>
        <v>-324.21498266666669</v>
      </c>
      <c r="G72" s="10">
        <f t="shared" si="25"/>
        <v>-327.45713249333335</v>
      </c>
      <c r="H72" s="10">
        <f t="shared" si="25"/>
        <v>-330.73170381826668</v>
      </c>
      <c r="I72" s="10">
        <f t="shared" si="25"/>
        <v>-334.03902085644933</v>
      </c>
      <c r="J72" s="10">
        <f t="shared" si="25"/>
        <v>-337.37941106501381</v>
      </c>
      <c r="K72" s="10">
        <f t="shared" si="25"/>
        <v>-340.75320517566394</v>
      </c>
      <c r="L72" s="10">
        <f t="shared" si="25"/>
        <v>-344.16073722742055</v>
      </c>
      <c r="M72" s="10">
        <f t="shared" si="25"/>
        <v>-347.60234459969479</v>
      </c>
      <c r="N72" s="10">
        <f t="shared" si="25"/>
        <v>-351.07836804569172</v>
      </c>
      <c r="O72" s="10">
        <f t="shared" si="25"/>
        <v>-354.58915172614866</v>
      </c>
      <c r="P72" s="10">
        <f t="shared" si="25"/>
        <v>-358.13504324341017</v>
      </c>
      <c r="Q72" s="10">
        <f t="shared" si="25"/>
        <v>-361.71639367584424</v>
      </c>
      <c r="R72" s="10">
        <f t="shared" si="25"/>
        <v>-365.3335576126027</v>
      </c>
      <c r="S72" s="10">
        <f t="shared" si="25"/>
        <v>-368.98689318872874</v>
      </c>
      <c r="T72" s="10">
        <f t="shared" si="25"/>
        <v>-372.67676212061605</v>
      </c>
      <c r="U72" s="10">
        <f t="shared" si="25"/>
        <v>-376.40352974182218</v>
      </c>
      <c r="V72" s="10">
        <f t="shared" si="25"/>
        <v>-380.1675650392404</v>
      </c>
      <c r="W72" s="10">
        <f t="shared" si="25"/>
        <v>-383.96924068963278</v>
      </c>
      <c r="X72" s="10">
        <f t="shared" si="25"/>
        <v>-387.80893309652913</v>
      </c>
      <c r="Y72" s="10">
        <f t="shared" si="25"/>
        <v>-391.68702242749441</v>
      </c>
      <c r="Z72" s="10">
        <f t="shared" si="25"/>
        <v>-395.60389265176934</v>
      </c>
      <c r="AA72" s="10">
        <f t="shared" si="25"/>
        <v>-399.55993157828703</v>
      </c>
      <c r="AB72" s="10">
        <f t="shared" si="25"/>
        <v>-403.55553089406993</v>
      </c>
      <c r="AC72" s="10">
        <f t="shared" si="25"/>
        <v>-407.59108620301066</v>
      </c>
      <c r="AD72" s="10">
        <f t="shared" si="25"/>
        <v>-411.66699706504079</v>
      </c>
      <c r="AE72" s="10">
        <f t="shared" si="25"/>
        <v>-415.78366703569122</v>
      </c>
      <c r="AF72" s="10">
        <f t="shared" si="25"/>
        <v>-419.94150370604814</v>
      </c>
      <c r="AG72" s="10">
        <f t="shared" si="25"/>
        <v>-424.14091874310861</v>
      </c>
      <c r="AH72" s="10">
        <f t="shared" si="25"/>
        <v>-428.3823279305397</v>
      </c>
      <c r="AI72" s="10">
        <f t="shared" si="25"/>
        <v>-432.66615120984511</v>
      </c>
      <c r="AJ72" s="10">
        <f t="shared" si="25"/>
        <v>-436.99281272194355</v>
      </c>
      <c r="AK72" s="10">
        <f t="shared" si="25"/>
        <v>-441.362740849163</v>
      </c>
      <c r="AL72" s="10">
        <f t="shared" si="25"/>
        <v>-445.77636825765461</v>
      </c>
      <c r="AM72" s="10">
        <f t="shared" si="25"/>
        <v>-450.23413194023118</v>
      </c>
      <c r="AN72" s="10">
        <f t="shared" si="25"/>
        <v>-454.7364732596335</v>
      </c>
      <c r="AO72" s="10">
        <f t="shared" si="25"/>
        <v>-459.28383799222985</v>
      </c>
      <c r="AP72" s="10">
        <f t="shared" si="25"/>
        <v>-463.87667637215213</v>
      </c>
      <c r="AQ72" s="10">
        <f t="shared" si="25"/>
        <v>-468.51544313587368</v>
      </c>
      <c r="AR72" s="10">
        <f t="shared" si="25"/>
        <v>-473.20059756723242</v>
      </c>
      <c r="AS72" s="10">
        <f t="shared" si="25"/>
        <v>-477.93260354290476</v>
      </c>
      <c r="AT72" s="10">
        <f t="shared" si="25"/>
        <v>-482.71192957833381</v>
      </c>
      <c r="AU72" s="10">
        <f t="shared" si="25"/>
        <v>-487.53904887411716</v>
      </c>
      <c r="AV72" s="10">
        <f t="shared" si="25"/>
        <v>-492.41443936285833</v>
      </c>
      <c r="AW72" s="10">
        <f t="shared" si="25"/>
        <v>-497.33858375648691</v>
      </c>
      <c r="AX72" s="10">
        <f t="shared" si="25"/>
        <v>-502.31196959405179</v>
      </c>
      <c r="AY72" s="10">
        <f t="shared" si="25"/>
        <v>-507.33508928999231</v>
      </c>
      <c r="AZ72" s="10">
        <f t="shared" si="25"/>
        <v>-512.40844018289226</v>
      </c>
      <c r="BA72" s="291">
        <f t="shared" si="25"/>
        <v>-517.53252458472116</v>
      </c>
    </row>
    <row r="73" spans="1:53">
      <c r="B73" s="479" t="s">
        <v>33</v>
      </c>
      <c r="C73" s="480"/>
      <c r="D73" s="10">
        <f>-'Wert, AfA, Darlehen'!D106/12</f>
        <v>-524.70000000000005</v>
      </c>
      <c r="E73" s="10">
        <f>-'Wert, AfA, Darlehen'!E106/12</f>
        <v>-515.51775000000009</v>
      </c>
      <c r="F73" s="10">
        <f>-'Wert, AfA, Darlehen'!F106/12</f>
        <v>-506.15369145000005</v>
      </c>
      <c r="G73" s="10">
        <f>-'Wert, AfA, Darlehen'!G106/12</f>
        <v>-496.60422454071005</v>
      </c>
      <c r="H73" s="10">
        <f>-'Wert, AfA, Darlehen'!H106/12</f>
        <v>-486.86567818661615</v>
      </c>
      <c r="I73" s="10">
        <f>-'Wert, AfA, Darlehen'!I106/12</f>
        <v>-476.93430861471103</v>
      </c>
      <c r="J73" s="10">
        <f>-'Wert, AfA, Darlehen'!J106/12</f>
        <v>-466.80629792528231</v>
      </c>
      <c r="K73" s="10">
        <f>-'Wert, AfA, Darlehen'!K106/12</f>
        <v>-456.47775262420299</v>
      </c>
      <c r="L73" s="10">
        <f>-'Wert, AfA, Darlehen'!L106/12</f>
        <v>-445.94470212616221</v>
      </c>
      <c r="M73" s="10">
        <f>-'Wert, AfA, Darlehen'!M106/12</f>
        <v>-435.20309722826022</v>
      </c>
      <c r="N73" s="10">
        <f>-'Wert, AfA, Darlehen'!N106/12</f>
        <v>-424.24880855337977</v>
      </c>
      <c r="O73" s="10">
        <f>-'Wert, AfA, Darlehen'!O106/12</f>
        <v>-413.07762496273671</v>
      </c>
      <c r="P73" s="10">
        <f>-'Wert, AfA, Darlehen'!P106/12</f>
        <v>-401.68525193699884</v>
      </c>
      <c r="Q73" s="10">
        <f>-'Wert, AfA, Darlehen'!Q106/12</f>
        <v>-390.06730992535137</v>
      </c>
      <c r="R73" s="10">
        <f>-'Wert, AfA, Darlehen'!R106/12</f>
        <v>-378.21933266187335</v>
      </c>
      <c r="S73" s="10">
        <f>-'Wert, AfA, Darlehen'!S106/12</f>
        <v>-366.13676544857844</v>
      </c>
      <c r="T73" s="10">
        <f>-'Wert, AfA, Darlehen'!T106/12</f>
        <v>-353.81496340446029</v>
      </c>
      <c r="U73" s="10">
        <f>-'Wert, AfA, Darlehen'!U106/12</f>
        <v>-341.24918967986861</v>
      </c>
      <c r="V73" s="10">
        <f>-'Wert, AfA, Darlehen'!V106/12</f>
        <v>-328.43461363552996</v>
      </c>
      <c r="W73" s="10">
        <f>-'Wert, AfA, Darlehen'!W106/12</f>
        <v>-315.36630898551346</v>
      </c>
      <c r="X73" s="10">
        <f>-'Wert, AfA, Darlehen'!X106/12</f>
        <v>-302.03925190342665</v>
      </c>
      <c r="Y73" s="10">
        <f>-'Wert, AfA, Darlehen'!Y106/12</f>
        <v>-288.44831909111446</v>
      </c>
      <c r="Z73" s="10">
        <f>-'Wert, AfA, Darlehen'!Z106/12</f>
        <v>-274.58828580911853</v>
      </c>
      <c r="AA73" s="10">
        <f>-'Wert, AfA, Darlehen'!AA106/12</f>
        <v>-260.45382386813907</v>
      </c>
      <c r="AB73" s="10">
        <f>-'Wert, AfA, Darlehen'!AB106/12</f>
        <v>-246.03949958072826</v>
      </c>
      <c r="AC73" s="10">
        <f>-'Wert, AfA, Darlehen'!AC106/12</f>
        <v>-231.33977167242665</v>
      </c>
      <c r="AD73" s="10">
        <f>-'Wert, AfA, Darlehen'!AD106/12</f>
        <v>-216.34898915154074</v>
      </c>
      <c r="AE73" s="10">
        <f>-'Wert, AfA, Darlehen'!AE106/12</f>
        <v>-201.06138913674121</v>
      </c>
      <c r="AF73" s="10">
        <f>-'Wert, AfA, Darlehen'!AF106/12</f>
        <v>-185.47109464164865</v>
      </c>
      <c r="AG73" s="10">
        <f>-'Wert, AfA, Darlehen'!AG106/12</f>
        <v>-169.57211231555331</v>
      </c>
      <c r="AH73" s="10">
        <f>-'Wert, AfA, Darlehen'!AH106/12</f>
        <v>-153.35833013940126</v>
      </c>
      <c r="AI73" s="10">
        <f>-'Wert, AfA, Darlehen'!AI106/12</f>
        <v>-136.82351507616139</v>
      </c>
      <c r="AJ73" s="10">
        <f>-'Wert, AfA, Darlehen'!AJ106/12</f>
        <v>-119.96131067466939</v>
      </c>
      <c r="AK73" s="10">
        <f>-'Wert, AfA, Darlehen'!AK106/12</f>
        <v>-102.76523462602783</v>
      </c>
      <c r="AL73" s="10">
        <f>-'Wert, AfA, Darlehen'!AL106/12</f>
        <v>-85.228676271623186</v>
      </c>
      <c r="AM73" s="10">
        <f>-'Wert, AfA, Darlehen'!AM106/12</f>
        <v>-67.344894061801327</v>
      </c>
      <c r="AN73" s="10">
        <f>-'Wert, AfA, Darlehen'!AN106/12</f>
        <v>-49.107012964224985</v>
      </c>
      <c r="AO73" s="10">
        <f>-'Wert, AfA, Darlehen'!AO106/12</f>
        <v>-30.508021820916628</v>
      </c>
      <c r="AP73" s="10">
        <f>-'Wert, AfA, Darlehen'!AP106/12</f>
        <v>-11.540770652970773</v>
      </c>
      <c r="AQ73" s="10">
        <f>-'Wert, AfA, Darlehen'!AQ106/12</f>
        <v>0</v>
      </c>
      <c r="AR73" s="10">
        <f>-'Wert, AfA, Darlehen'!AR106/12</f>
        <v>0</v>
      </c>
      <c r="AS73" s="10">
        <f>-'Wert, AfA, Darlehen'!AS106/12</f>
        <v>0</v>
      </c>
      <c r="AT73" s="10">
        <f>-'Wert, AfA, Darlehen'!AT106/12</f>
        <v>0</v>
      </c>
      <c r="AU73" s="10">
        <f>-'Wert, AfA, Darlehen'!AU106/12</f>
        <v>0</v>
      </c>
      <c r="AV73" s="10">
        <f>-'Wert, AfA, Darlehen'!AV106/12</f>
        <v>0</v>
      </c>
      <c r="AW73" s="10">
        <f>-'Wert, AfA, Darlehen'!AW106/12</f>
        <v>0</v>
      </c>
      <c r="AX73" s="10">
        <f>-'Wert, AfA, Darlehen'!AX106/12</f>
        <v>0</v>
      </c>
      <c r="AY73" s="10">
        <f>-'Wert, AfA, Darlehen'!AY106/12</f>
        <v>0</v>
      </c>
      <c r="AZ73" s="10">
        <f>-'Wert, AfA, Darlehen'!AZ106/12</f>
        <v>0</v>
      </c>
      <c r="BA73" s="291">
        <f>-'Wert, AfA, Darlehen'!BA106/12</f>
        <v>0</v>
      </c>
    </row>
    <row r="74" spans="1:53">
      <c r="B74" s="479" t="s">
        <v>38</v>
      </c>
      <c r="C74" s="480"/>
      <c r="D74" s="10">
        <f>-'Wert, AfA, Darlehen'!D21-'Wert, AfA, Darlehen'!D29</f>
        <v>-519.15319666666676</v>
      </c>
      <c r="E74" s="10">
        <f>-'Wert, AfA, Darlehen'!E21-'Wert, AfA, Darlehen'!E29</f>
        <v>-519.15319666666676</v>
      </c>
      <c r="F74" s="10">
        <f>-'Wert, AfA, Darlehen'!F21-'Wert, AfA, Darlehen'!F29</f>
        <v>-519.15319666666676</v>
      </c>
      <c r="G74" s="10">
        <f>-'Wert, AfA, Darlehen'!G21-'Wert, AfA, Darlehen'!G29</f>
        <v>-519.15319666666676</v>
      </c>
      <c r="H74" s="10">
        <f>-'Wert, AfA, Darlehen'!H21-'Wert, AfA, Darlehen'!H29</f>
        <v>-519.15319666666676</v>
      </c>
      <c r="I74" s="10">
        <f>-'Wert, AfA, Darlehen'!I21-'Wert, AfA, Darlehen'!I29</f>
        <v>-519.15319666666676</v>
      </c>
      <c r="J74" s="10">
        <f>-'Wert, AfA, Darlehen'!J21-'Wert, AfA, Darlehen'!J29</f>
        <v>-519.15319666666676</v>
      </c>
      <c r="K74" s="10">
        <f>-'Wert, AfA, Darlehen'!K21-'Wert, AfA, Darlehen'!K29</f>
        <v>-519.15319666666676</v>
      </c>
      <c r="L74" s="10">
        <f>-'Wert, AfA, Darlehen'!L21-'Wert, AfA, Darlehen'!L29</f>
        <v>-519.15319666666676</v>
      </c>
      <c r="M74" s="10">
        <f>-'Wert, AfA, Darlehen'!M21-'Wert, AfA, Darlehen'!M29</f>
        <v>-519.15319666666676</v>
      </c>
      <c r="N74" s="10">
        <f>-'Wert, AfA, Darlehen'!N21-'Wert, AfA, Darlehen'!N29</f>
        <v>-519.15319666666676</v>
      </c>
      <c r="O74" s="10">
        <f>-'Wert, AfA, Darlehen'!O21-'Wert, AfA, Darlehen'!O29</f>
        <v>-519.15319666666676</v>
      </c>
      <c r="P74" s="10">
        <f>-'Wert, AfA, Darlehen'!P21-'Wert, AfA, Darlehen'!P29</f>
        <v>-519.15319666666676</v>
      </c>
      <c r="Q74" s="10">
        <f>-'Wert, AfA, Darlehen'!Q21-'Wert, AfA, Darlehen'!Q29</f>
        <v>-519.15319666666676</v>
      </c>
      <c r="R74" s="10">
        <f>-'Wert, AfA, Darlehen'!R21-'Wert, AfA, Darlehen'!R29</f>
        <v>-519.15319666666676</v>
      </c>
      <c r="S74" s="10">
        <f>-'Wert, AfA, Darlehen'!S21-'Wert, AfA, Darlehen'!S29</f>
        <v>-519.15319666666676</v>
      </c>
      <c r="T74" s="10">
        <f>-'Wert, AfA, Darlehen'!T21-'Wert, AfA, Darlehen'!T29</f>
        <v>-519.15319666666676</v>
      </c>
      <c r="U74" s="10">
        <f>-'Wert, AfA, Darlehen'!U21-'Wert, AfA, Darlehen'!U29</f>
        <v>-519.15319666666676</v>
      </c>
      <c r="V74" s="10">
        <f>-'Wert, AfA, Darlehen'!V21-'Wert, AfA, Darlehen'!V29</f>
        <v>-519.15319666666676</v>
      </c>
      <c r="W74" s="10">
        <f>-'Wert, AfA, Darlehen'!W21-'Wert, AfA, Darlehen'!W29</f>
        <v>-519.15319666666676</v>
      </c>
      <c r="X74" s="10">
        <f>-'Wert, AfA, Darlehen'!X21-'Wert, AfA, Darlehen'!X29</f>
        <v>-519.15319666666676</v>
      </c>
      <c r="Y74" s="10">
        <f>-'Wert, AfA, Darlehen'!Y21-'Wert, AfA, Darlehen'!Y29</f>
        <v>-519.15319666666676</v>
      </c>
      <c r="Z74" s="10">
        <f>-'Wert, AfA, Darlehen'!Z21-'Wert, AfA, Darlehen'!Z29</f>
        <v>-519.15319666666676</v>
      </c>
      <c r="AA74" s="10">
        <f>-'Wert, AfA, Darlehen'!AA21-'Wert, AfA, Darlehen'!AA29</f>
        <v>-519.15319666666676</v>
      </c>
      <c r="AB74" s="10">
        <f>-'Wert, AfA, Darlehen'!AB21-'Wert, AfA, Darlehen'!AB29</f>
        <v>-519.15319666666676</v>
      </c>
      <c r="AC74" s="10">
        <f>-'Wert, AfA, Darlehen'!AC21-'Wert, AfA, Darlehen'!AC29</f>
        <v>-519.15319666666676</v>
      </c>
      <c r="AD74" s="10">
        <f>-'Wert, AfA, Darlehen'!AD21-'Wert, AfA, Darlehen'!AD29</f>
        <v>-519.15319666666676</v>
      </c>
      <c r="AE74" s="10">
        <f>-'Wert, AfA, Darlehen'!AE21-'Wert, AfA, Darlehen'!AE29</f>
        <v>-519.15319666666676</v>
      </c>
      <c r="AF74" s="10">
        <f>-'Wert, AfA, Darlehen'!AF21-'Wert, AfA, Darlehen'!AF29</f>
        <v>-519.15319666666676</v>
      </c>
      <c r="AG74" s="10">
        <f>-'Wert, AfA, Darlehen'!AG21-'Wert, AfA, Darlehen'!AG29</f>
        <v>-519.15319666666676</v>
      </c>
      <c r="AH74" s="10">
        <f>-'Wert, AfA, Darlehen'!AH21-'Wert, AfA, Darlehen'!AH29</f>
        <v>-519.15319666666676</v>
      </c>
      <c r="AI74" s="10">
        <f>-'Wert, AfA, Darlehen'!AI21-'Wert, AfA, Darlehen'!AI29</f>
        <v>-519.15319666666676</v>
      </c>
      <c r="AJ74" s="10">
        <f>-'Wert, AfA, Darlehen'!AJ21-'Wert, AfA, Darlehen'!AJ29</f>
        <v>-519.15319666666676</v>
      </c>
      <c r="AK74" s="10">
        <f>-'Wert, AfA, Darlehen'!AK21-'Wert, AfA, Darlehen'!AK29</f>
        <v>-519.15319666666676</v>
      </c>
      <c r="AL74" s="10">
        <f>-'Wert, AfA, Darlehen'!AL21-'Wert, AfA, Darlehen'!AL29</f>
        <v>-519.15319666666676</v>
      </c>
      <c r="AM74" s="10">
        <f>-'Wert, AfA, Darlehen'!AM21-'Wert, AfA, Darlehen'!AM29</f>
        <v>-519.15319666666676</v>
      </c>
      <c r="AN74" s="10">
        <f>-'Wert, AfA, Darlehen'!AN21-'Wert, AfA, Darlehen'!AN29</f>
        <v>-519.15319666666676</v>
      </c>
      <c r="AO74" s="10">
        <f>-'Wert, AfA, Darlehen'!AO21-'Wert, AfA, Darlehen'!AO29</f>
        <v>-519.15319666666676</v>
      </c>
      <c r="AP74" s="10">
        <f>-'Wert, AfA, Darlehen'!AP21-'Wert, AfA, Darlehen'!AP29</f>
        <v>-519.15319666666676</v>
      </c>
      <c r="AQ74" s="10">
        <f>-'Wert, AfA, Darlehen'!AQ21-'Wert, AfA, Darlehen'!AQ29</f>
        <v>-519.15319666666676</v>
      </c>
      <c r="AR74" s="10">
        <f>-'Wert, AfA, Darlehen'!AR21-'Wert, AfA, Darlehen'!AR29</f>
        <v>-519.15319666666676</v>
      </c>
      <c r="AS74" s="10">
        <f>-'Wert, AfA, Darlehen'!AS21-'Wert, AfA, Darlehen'!AS29</f>
        <v>-519.15319666666676</v>
      </c>
      <c r="AT74" s="10">
        <f>-'Wert, AfA, Darlehen'!AT21-'Wert, AfA, Darlehen'!AT29</f>
        <v>-519.15319666666676</v>
      </c>
      <c r="AU74" s="10">
        <f>-'Wert, AfA, Darlehen'!AU21-'Wert, AfA, Darlehen'!AU29</f>
        <v>-519.15319666666676</v>
      </c>
      <c r="AV74" s="10">
        <f>-'Wert, AfA, Darlehen'!AV21-'Wert, AfA, Darlehen'!AV29</f>
        <v>-519.15319666666676</v>
      </c>
      <c r="AW74" s="10">
        <f>-'Wert, AfA, Darlehen'!AW21-'Wert, AfA, Darlehen'!AW29</f>
        <v>-519.15319666666676</v>
      </c>
      <c r="AX74" s="10">
        <f>-'Wert, AfA, Darlehen'!AX21-'Wert, AfA, Darlehen'!AX29</f>
        <v>-519.15319666666676</v>
      </c>
      <c r="AY74" s="10">
        <f>-'Wert, AfA, Darlehen'!AY21-'Wert, AfA, Darlehen'!AY29</f>
        <v>-519.15319666666676</v>
      </c>
      <c r="AZ74" s="10">
        <f>-'Wert, AfA, Darlehen'!AZ21-'Wert, AfA, Darlehen'!AZ29</f>
        <v>-519.15319666666676</v>
      </c>
      <c r="BA74" s="291">
        <f>-'Wert, AfA, Darlehen'!BA21-'Wert, AfA, Darlehen'!BA29</f>
        <v>-519.15319666666676</v>
      </c>
    </row>
    <row r="75" spans="1:53">
      <c r="B75" s="479" t="s">
        <v>39</v>
      </c>
      <c r="C75" s="480"/>
      <c r="D75" s="10">
        <f t="shared" ref="D75:AI75" si="26">SUM(D71:D74)</f>
        <v>230.81346999999994</v>
      </c>
      <c r="E75" s="10">
        <f t="shared" si="26"/>
        <v>239.41238666666641</v>
      </c>
      <c r="F75" s="10">
        <f t="shared" si="26"/>
        <v>278.84627854999997</v>
      </c>
      <c r="G75" s="10">
        <f t="shared" si="26"/>
        <v>287.80068712595642</v>
      </c>
      <c r="H75" s="10">
        <f t="shared" si="26"/>
        <v>331.02969956338359</v>
      </c>
      <c r="I75" s="10">
        <f t="shared" si="26"/>
        <v>340.35405012945546</v>
      </c>
      <c r="J75" s="10">
        <f t="shared" si="26"/>
        <v>383.41498302299249</v>
      </c>
      <c r="K75" s="10">
        <f t="shared" si="26"/>
        <v>393.12430823622128</v>
      </c>
      <c r="L75" s="10">
        <f t="shared" si="26"/>
        <v>435.95176563273287</v>
      </c>
      <c r="M75" s="10">
        <f t="shared" si="26"/>
        <v>446.06170411901837</v>
      </c>
      <c r="N75" s="10">
        <f t="shared" si="26"/>
        <v>490.05498474667195</v>
      </c>
      <c r="O75" s="10">
        <f t="shared" si="26"/>
        <v>500.58180543082506</v>
      </c>
      <c r="P75" s="10">
        <f t="shared" si="26"/>
        <v>541.28123753332227</v>
      </c>
      <c r="Q75" s="10">
        <f t="shared" si="26"/>
        <v>552.24186494405956</v>
      </c>
      <c r="R75" s="10">
        <f t="shared" si="26"/>
        <v>593.98297738517851</v>
      </c>
      <c r="S75" s="10">
        <f t="shared" si="26"/>
        <v>605.39501797408468</v>
      </c>
      <c r="T75" s="10">
        <f t="shared" si="26"/>
        <v>648.20775151062196</v>
      </c>
      <c r="U75" s="10">
        <f t="shared" si="26"/>
        <v>660.08952102567503</v>
      </c>
      <c r="V75" s="10">
        <f t="shared" si="26"/>
        <v>704.00477946909211</v>
      </c>
      <c r="W75" s="10">
        <f t="shared" si="26"/>
        <v>716.37533142495784</v>
      </c>
      <c r="X75" s="10">
        <f t="shared" si="26"/>
        <v>761.42501546967958</v>
      </c>
      <c r="Y75" s="10">
        <f t="shared" si="26"/>
        <v>774.30417075868911</v>
      </c>
      <c r="Z75" s="10">
        <f t="shared" si="26"/>
        <v>820.5212130695503</v>
      </c>
      <c r="AA75" s="10">
        <f t="shared" si="26"/>
        <v>833.92959075900865</v>
      </c>
      <c r="AB75" s="10">
        <f t="shared" si="26"/>
        <v>881.34799236633228</v>
      </c>
      <c r="AC75" s="10">
        <f t="shared" si="26"/>
        <v>895.30704172965682</v>
      </c>
      <c r="AD75" s="10">
        <f t="shared" si="26"/>
        <v>943.96190978234461</v>
      </c>
      <c r="AE75" s="10">
        <f t="shared" si="26"/>
        <v>958.49394361341285</v>
      </c>
      <c r="AF75" s="10">
        <f t="shared" si="26"/>
        <v>1008.4215305424101</v>
      </c>
      <c r="AG75" s="10">
        <f t="shared" si="26"/>
        <v>1023.5497598044814</v>
      </c>
      <c r="AH75" s="10">
        <f t="shared" si="26"/>
        <v>1074.7875039510318</v>
      </c>
      <c r="AI75" s="10">
        <f t="shared" si="26"/>
        <v>1090.536073813661</v>
      </c>
      <c r="AJ75" s="10">
        <f t="shared" ref="AJ75:BA75" si="27">SUM(AJ71:AJ74)</f>
        <v>1143.1226415788992</v>
      </c>
      <c r="AK75" s="10">
        <f t="shared" si="27"/>
        <v>1159.5166688983982</v>
      </c>
      <c r="AL75" s="10">
        <f t="shared" si="27"/>
        <v>1213.4919984730591</v>
      </c>
      <c r="AM75" s="10">
        <f t="shared" si="27"/>
        <v>1230.5576107742822</v>
      </c>
      <c r="AN75" s="10">
        <f t="shared" si="27"/>
        <v>1285.9629575095983</v>
      </c>
      <c r="AO75" s="10">
        <f t="shared" si="27"/>
        <v>1303.7273335291452</v>
      </c>
      <c r="AP75" s="10">
        <f t="shared" si="27"/>
        <v>1360.6053170124246</v>
      </c>
      <c r="AQ75" s="10">
        <f t="shared" si="27"/>
        <v>1371.2946967776461</v>
      </c>
      <c r="AR75" s="10">
        <f t="shared" si="27"/>
        <v>1409.9635594431597</v>
      </c>
      <c r="AS75" s="10">
        <f t="shared" si="27"/>
        <v>1409.0950555985664</v>
      </c>
      <c r="AT75" s="10">
        <f t="shared" si="27"/>
        <v>1448.5372095269099</v>
      </c>
      <c r="AU75" s="10">
        <f t="shared" si="27"/>
        <v>1447.6512487550408</v>
      </c>
      <c r="AV75" s="10">
        <f t="shared" si="27"/>
        <v>1487.8821580430626</v>
      </c>
      <c r="AW75" s="10">
        <f t="shared" si="27"/>
        <v>1486.978389459679</v>
      </c>
      <c r="AX75" s="10">
        <f t="shared" si="27"/>
        <v>1528.0138274514238</v>
      </c>
      <c r="AY75" s="10">
        <f t="shared" si="27"/>
        <v>1527.0918931195138</v>
      </c>
      <c r="AZ75" s="10">
        <f t="shared" si="27"/>
        <v>1568.9479485904667</v>
      </c>
      <c r="BA75" s="291">
        <f t="shared" si="27"/>
        <v>1568.0074833784852</v>
      </c>
    </row>
    <row r="76" spans="1:53">
      <c r="B76" s="479" t="s">
        <v>309</v>
      </c>
      <c r="C76" s="480"/>
      <c r="D76" s="37">
        <f>Cockpit!Q33</f>
        <v>0.42</v>
      </c>
      <c r="E76" s="297">
        <f t="shared" ref="E76:AJ76" si="28">D76</f>
        <v>0.42</v>
      </c>
      <c r="F76" s="297">
        <f t="shared" si="28"/>
        <v>0.42</v>
      </c>
      <c r="G76" s="297">
        <f t="shared" si="28"/>
        <v>0.42</v>
      </c>
      <c r="H76" s="297">
        <f t="shared" si="28"/>
        <v>0.42</v>
      </c>
      <c r="I76" s="297">
        <f t="shared" si="28"/>
        <v>0.42</v>
      </c>
      <c r="J76" s="297">
        <f t="shared" si="28"/>
        <v>0.42</v>
      </c>
      <c r="K76" s="297">
        <f t="shared" si="28"/>
        <v>0.42</v>
      </c>
      <c r="L76" s="297">
        <f t="shared" si="28"/>
        <v>0.42</v>
      </c>
      <c r="M76" s="297">
        <f t="shared" si="28"/>
        <v>0.42</v>
      </c>
      <c r="N76" s="297">
        <f t="shared" si="28"/>
        <v>0.42</v>
      </c>
      <c r="O76" s="297">
        <f t="shared" si="28"/>
        <v>0.42</v>
      </c>
      <c r="P76" s="297">
        <f t="shared" si="28"/>
        <v>0.42</v>
      </c>
      <c r="Q76" s="297">
        <f t="shared" si="28"/>
        <v>0.42</v>
      </c>
      <c r="R76" s="297">
        <f t="shared" si="28"/>
        <v>0.42</v>
      </c>
      <c r="S76" s="297">
        <f t="shared" si="28"/>
        <v>0.42</v>
      </c>
      <c r="T76" s="297">
        <f t="shared" si="28"/>
        <v>0.42</v>
      </c>
      <c r="U76" s="297">
        <f t="shared" si="28"/>
        <v>0.42</v>
      </c>
      <c r="V76" s="297">
        <f t="shared" si="28"/>
        <v>0.42</v>
      </c>
      <c r="W76" s="297">
        <f t="shared" si="28"/>
        <v>0.42</v>
      </c>
      <c r="X76" s="297">
        <f t="shared" si="28"/>
        <v>0.42</v>
      </c>
      <c r="Y76" s="297">
        <f t="shared" si="28"/>
        <v>0.42</v>
      </c>
      <c r="Z76" s="297">
        <f t="shared" si="28"/>
        <v>0.42</v>
      </c>
      <c r="AA76" s="297">
        <f t="shared" si="28"/>
        <v>0.42</v>
      </c>
      <c r="AB76" s="297">
        <f t="shared" si="28"/>
        <v>0.42</v>
      </c>
      <c r="AC76" s="297">
        <f t="shared" si="28"/>
        <v>0.42</v>
      </c>
      <c r="AD76" s="297">
        <f t="shared" si="28"/>
        <v>0.42</v>
      </c>
      <c r="AE76" s="297">
        <f t="shared" si="28"/>
        <v>0.42</v>
      </c>
      <c r="AF76" s="297">
        <f t="shared" si="28"/>
        <v>0.42</v>
      </c>
      <c r="AG76" s="297">
        <f t="shared" si="28"/>
        <v>0.42</v>
      </c>
      <c r="AH76" s="297">
        <f t="shared" si="28"/>
        <v>0.42</v>
      </c>
      <c r="AI76" s="297">
        <f t="shared" si="28"/>
        <v>0.42</v>
      </c>
      <c r="AJ76" s="297">
        <f t="shared" si="28"/>
        <v>0.42</v>
      </c>
      <c r="AK76" s="297">
        <f t="shared" ref="AK76:BA76" si="29">AJ76</f>
        <v>0.42</v>
      </c>
      <c r="AL76" s="297">
        <f t="shared" si="29"/>
        <v>0.42</v>
      </c>
      <c r="AM76" s="297">
        <f t="shared" si="29"/>
        <v>0.42</v>
      </c>
      <c r="AN76" s="297">
        <f t="shared" si="29"/>
        <v>0.42</v>
      </c>
      <c r="AO76" s="297">
        <f t="shared" si="29"/>
        <v>0.42</v>
      </c>
      <c r="AP76" s="297">
        <f t="shared" si="29"/>
        <v>0.42</v>
      </c>
      <c r="AQ76" s="297">
        <f t="shared" si="29"/>
        <v>0.42</v>
      </c>
      <c r="AR76" s="297">
        <f t="shared" si="29"/>
        <v>0.42</v>
      </c>
      <c r="AS76" s="297">
        <f t="shared" si="29"/>
        <v>0.42</v>
      </c>
      <c r="AT76" s="297">
        <f t="shared" si="29"/>
        <v>0.42</v>
      </c>
      <c r="AU76" s="297">
        <f t="shared" si="29"/>
        <v>0.42</v>
      </c>
      <c r="AV76" s="297">
        <f t="shared" si="29"/>
        <v>0.42</v>
      </c>
      <c r="AW76" s="297">
        <f t="shared" si="29"/>
        <v>0.42</v>
      </c>
      <c r="AX76" s="297">
        <f t="shared" si="29"/>
        <v>0.42</v>
      </c>
      <c r="AY76" s="297">
        <f t="shared" si="29"/>
        <v>0.42</v>
      </c>
      <c r="AZ76" s="297">
        <f t="shared" si="29"/>
        <v>0.42</v>
      </c>
      <c r="BA76" s="298">
        <f t="shared" si="29"/>
        <v>0.42</v>
      </c>
    </row>
    <row r="77" spans="1:53" ht="16" thickBot="1">
      <c r="B77" s="482" t="s">
        <v>42</v>
      </c>
      <c r="C77" s="483"/>
      <c r="D77" s="292">
        <f t="shared" ref="D77:AI77" si="30">D76*D75</f>
        <v>96.941657399999968</v>
      </c>
      <c r="E77" s="292">
        <f t="shared" si="30"/>
        <v>100.55320239999989</v>
      </c>
      <c r="F77" s="292">
        <f t="shared" si="30"/>
        <v>117.11543699099998</v>
      </c>
      <c r="G77" s="292">
        <f t="shared" si="30"/>
        <v>120.87628859290169</v>
      </c>
      <c r="H77" s="292">
        <f t="shared" si="30"/>
        <v>139.03247381662109</v>
      </c>
      <c r="I77" s="292">
        <f t="shared" si="30"/>
        <v>142.9487010543713</v>
      </c>
      <c r="J77" s="292">
        <f t="shared" si="30"/>
        <v>161.03429286965684</v>
      </c>
      <c r="K77" s="292">
        <f t="shared" si="30"/>
        <v>165.11220945921292</v>
      </c>
      <c r="L77" s="292">
        <f t="shared" si="30"/>
        <v>183.09974156574779</v>
      </c>
      <c r="M77" s="292">
        <f t="shared" si="30"/>
        <v>187.34591572998772</v>
      </c>
      <c r="N77" s="292">
        <f t="shared" si="30"/>
        <v>205.82309359360221</v>
      </c>
      <c r="O77" s="292">
        <f t="shared" si="30"/>
        <v>210.24435828094653</v>
      </c>
      <c r="P77" s="292">
        <f t="shared" si="30"/>
        <v>227.33811976399534</v>
      </c>
      <c r="Q77" s="292">
        <f t="shared" si="30"/>
        <v>231.94158327650501</v>
      </c>
      <c r="R77" s="292">
        <f t="shared" si="30"/>
        <v>249.47285050177496</v>
      </c>
      <c r="S77" s="292">
        <f t="shared" si="30"/>
        <v>254.26590754911555</v>
      </c>
      <c r="T77" s="292">
        <f t="shared" si="30"/>
        <v>272.24725563446123</v>
      </c>
      <c r="U77" s="292">
        <f t="shared" si="30"/>
        <v>277.2375988307835</v>
      </c>
      <c r="V77" s="292">
        <f t="shared" si="30"/>
        <v>295.68200737701869</v>
      </c>
      <c r="W77" s="292">
        <f t="shared" si="30"/>
        <v>300.87763919848226</v>
      </c>
      <c r="X77" s="292">
        <f t="shared" si="30"/>
        <v>319.79850649726541</v>
      </c>
      <c r="Y77" s="292">
        <f t="shared" si="30"/>
        <v>325.20775171864943</v>
      </c>
      <c r="Z77" s="292">
        <f t="shared" si="30"/>
        <v>344.61890948921109</v>
      </c>
      <c r="AA77" s="292">
        <f t="shared" si="30"/>
        <v>350.25042811878365</v>
      </c>
      <c r="AB77" s="292">
        <f t="shared" si="30"/>
        <v>370.16615679385956</v>
      </c>
      <c r="AC77" s="292">
        <f t="shared" si="30"/>
        <v>376.02895752645583</v>
      </c>
      <c r="AD77" s="292">
        <f t="shared" si="30"/>
        <v>396.46400210858474</v>
      </c>
      <c r="AE77" s="292">
        <f t="shared" si="30"/>
        <v>402.5674563176334</v>
      </c>
      <c r="AF77" s="292">
        <f t="shared" si="30"/>
        <v>423.53704282781223</v>
      </c>
      <c r="AG77" s="292">
        <f t="shared" si="30"/>
        <v>429.89089911788216</v>
      </c>
      <c r="AH77" s="292">
        <f t="shared" si="30"/>
        <v>451.41075165943334</v>
      </c>
      <c r="AI77" s="292">
        <f t="shared" si="30"/>
        <v>458.02515100173758</v>
      </c>
      <c r="AJ77" s="292">
        <f t="shared" ref="AJ77:BA77" si="31">AJ76*AJ75</f>
        <v>480.11150946313768</v>
      </c>
      <c r="AK77" s="292">
        <f t="shared" si="31"/>
        <v>486.99700093732719</v>
      </c>
      <c r="AL77" s="292">
        <f t="shared" si="31"/>
        <v>509.66663935868479</v>
      </c>
      <c r="AM77" s="292">
        <f t="shared" si="31"/>
        <v>516.83419652519854</v>
      </c>
      <c r="AN77" s="292">
        <f t="shared" si="31"/>
        <v>540.10444215403129</v>
      </c>
      <c r="AO77" s="292">
        <f t="shared" si="31"/>
        <v>547.56548008224092</v>
      </c>
      <c r="AP77" s="292">
        <f t="shared" si="31"/>
        <v>571.45423314521827</v>
      </c>
      <c r="AQ77" s="292">
        <f t="shared" si="31"/>
        <v>575.94377264661136</v>
      </c>
      <c r="AR77" s="292">
        <f t="shared" si="31"/>
        <v>592.18469496612704</v>
      </c>
      <c r="AS77" s="292">
        <f t="shared" si="31"/>
        <v>591.81992335139785</v>
      </c>
      <c r="AT77" s="292">
        <f t="shared" si="31"/>
        <v>608.38562800130217</v>
      </c>
      <c r="AU77" s="292">
        <f t="shared" si="31"/>
        <v>608.01352447711713</v>
      </c>
      <c r="AV77" s="292">
        <f t="shared" si="31"/>
        <v>624.91050637808632</v>
      </c>
      <c r="AW77" s="292">
        <f t="shared" si="31"/>
        <v>624.53092357306514</v>
      </c>
      <c r="AX77" s="292">
        <f t="shared" si="31"/>
        <v>641.76580752959796</v>
      </c>
      <c r="AY77" s="292">
        <f t="shared" si="31"/>
        <v>641.37859511019576</v>
      </c>
      <c r="AZ77" s="292">
        <f t="shared" si="31"/>
        <v>658.95813840799599</v>
      </c>
      <c r="BA77" s="293">
        <f t="shared" si="31"/>
        <v>658.56314301896373</v>
      </c>
    </row>
    <row r="79" spans="1:53">
      <c r="B79" s="137" t="s">
        <v>394</v>
      </c>
    </row>
  </sheetData>
  <sheetProtection algorithmName="SHA-512" hashValue="K1ZRbD1Ju2+Q2hdy2L1G5b0Wsm53+G4tYU2nmxbkitg7lQFoCorJe13rHUImHYrhV7p3sHneC3qIkrYjHEP8LQ==" saltValue="NaoGsE+0yxGazNezB8j/Pg==" spinCount="100000" sheet="1" objects="1" scenarios="1" formatCells="0" formatColumns="0"/>
  <dataConsolidate/>
  <mergeCells count="40">
    <mergeCell ref="B73:C73"/>
    <mergeCell ref="B74:C74"/>
    <mergeCell ref="B75:C75"/>
    <mergeCell ref="B76:C76"/>
    <mergeCell ref="B77:C77"/>
    <mergeCell ref="B62:C62"/>
    <mergeCell ref="B71:C71"/>
    <mergeCell ref="B72:C72"/>
    <mergeCell ref="B66:C66"/>
    <mergeCell ref="B67:C67"/>
    <mergeCell ref="B58:C58"/>
    <mergeCell ref="B59:C59"/>
    <mergeCell ref="B57:C57"/>
    <mergeCell ref="B60:C60"/>
    <mergeCell ref="B61:C61"/>
    <mergeCell ref="B1:C3"/>
    <mergeCell ref="E1:I3"/>
    <mergeCell ref="J1:P3"/>
    <mergeCell ref="B53:C53"/>
    <mergeCell ref="B54:C54"/>
    <mergeCell ref="B12:C12"/>
    <mergeCell ref="B13:C13"/>
    <mergeCell ref="B14:C14"/>
    <mergeCell ref="B52:C52"/>
    <mergeCell ref="B8:C8"/>
    <mergeCell ref="B9:C9"/>
    <mergeCell ref="B10:C10"/>
    <mergeCell ref="B11:C11"/>
    <mergeCell ref="B18:C18"/>
    <mergeCell ref="B19:C19"/>
    <mergeCell ref="B20:C20"/>
    <mergeCell ref="B46:C46"/>
    <mergeCell ref="B47:C47"/>
    <mergeCell ref="B56:C56"/>
    <mergeCell ref="B21:C21"/>
    <mergeCell ref="B42:C42"/>
    <mergeCell ref="B43:C43"/>
    <mergeCell ref="B44:C44"/>
    <mergeCell ref="B45:C45"/>
    <mergeCell ref="B55:C55"/>
  </mergeCells>
  <dataValidations count="36">
    <dataValidation allowBlank="1" showInputMessage="1" showErrorMessage="1" promptTitle="Miete pro Monat" prompt="In diesem Bereich ist der Verlauf der monatlichen Miete über einen Zeitraum von 50 Jahren ab Kauf abgebildet._x000a__x000a_In der Profi-Version kann außerdem die Mietsteigerung auf Jahresebene geplant und eine MFH-Vermietung abgebildet werden." sqref="B6" xr:uid="{00000000-0002-0000-0300-000000000000}"/>
    <dataValidation allowBlank="1" showInputMessage="1" showErrorMessage="1" promptTitle="Cashflow pro Monat" prompt="In diesem Bereich ist der Verlauf des monatlichen Cashflows über einen Zeitraum von 50 Jahren ab Kauf abgebildet." sqref="B50" xr:uid="{00000000-0002-0000-0300-000001000000}"/>
    <dataValidation allowBlank="1" showInputMessage="1" showErrorMessage="1" promptTitle="Break Even Rechnung" prompt="In diesem Bereich ist der Verlauf des kumulierten Cashflows über einen Zeitraum von 50 Jahren ab Kauf abgebildet. Dies dient der Ermittlung der Break Even Zeitpunkte." sqref="B64" xr:uid="{00000000-0002-0000-0300-000002000000}"/>
    <dataValidation allowBlank="1" showInputMessage="1" showErrorMessage="1" promptTitle="Nebenrechnung Steuer pro Monat" prompt="In diesem Bereich ist der Verlauf der monatlichen Steuerberechnung über einen Zeitraum von 50 Jahren ab Kauf abgebildet. Außerdem kann der persönliche Steuersatz für einzelne Jahre angepasst werden." sqref="B69" xr:uid="{00000000-0002-0000-0300-000003000000}"/>
    <dataValidation allowBlank="1" showInputMessage="1" showErrorMessage="1" promptTitle="Nettokaltmiete vor Erhöhung" prompt="Dies ist die Nettokaltmiete vor einer geplanten Mieterhöhung." sqref="B8:C8 E8:BA8" xr:uid="{00000000-0002-0000-0300-000004000000}"/>
    <dataValidation allowBlank="1" showInputMessage="1" showErrorMessage="1" promptTitle="Geplante Mieterhöhung" prompt="Hier gibst du eine geplante Mieterhöhung ein. Die Mieterhöhung findet rechnerisch zum 1. Januar des jeweiligen Jahres statt._x000a__x000a_Format: Mieterhöhung in %, bspw. 3%." sqref="B9:C9" xr:uid="{00000000-0002-0000-0300-000005000000}"/>
    <dataValidation type="decimal" allowBlank="1" showInputMessage="1" showErrorMessage="1" errorTitle="Geplante Mieterhöhung" error="Bitte gib die geplante Mieterhöhung in % ein, bspw. 3%. Du kannst auch negative Werte (Mietreduzierungen) planen." promptTitle="Geplante Mieterhöhung" prompt="Hier gibst du eine geplante Mieterhöhung ein. Die Mieterhöhung findet rechnerisch zum 1. Januar des jeweiligen Jahres statt._x000a__x000a_Standardmäßig wird der auf dem Reiter &quot;Cockpit&quot; festgelegte Prozentsatz verwendet._x000a__x000a_Format: Mieterhöhung in %, bspw. 3%." sqref="E9:BA9" xr:uid="{00000000-0002-0000-0300-000006000000}">
      <formula1>-1</formula1>
      <formula2>999</formula2>
    </dataValidation>
    <dataValidation allowBlank="1" showInputMessage="1" showErrorMessage="1" promptTitle="Nettokaltmiete" prompt="Diese Nettokaltmiete ergibt sich nach der Mieterhöhung." sqref="B10:BA10" xr:uid="{00000000-0002-0000-0300-000007000000}"/>
    <dataValidation allowBlank="1" showInputMessage="1" showErrorMessage="1" promptTitle="Nettokaltmiete lt. MFH-Kalkulato" prompt="Wenn du in der Profi-Version den MFH-Kalkulator auf dem entsprechenden Tabellenblatt eingeschaltet hast, dann wird hier der dort erzeugte Mietverlauf angezeigt. Dieser wird dann für alle weiteren Berechnungen verwendet." sqref="B11:BA11" xr:uid="{00000000-0002-0000-0300-000008000000}"/>
    <dataValidation allowBlank="1" showInputMessage="1" showErrorMessage="1" promptTitle="Nettokaltmiete (effektiv)" prompt="Mit dieser Nettokaltmiete wird effektiv weitergerechnet. Es handelt sich entweder um die oben errechnete Kaltmiete nach Mieterhöhung oder (in der Profi-Version bei eingeschaltete MFH-Kalkulator) um den Mietenverlauf der MFH-Kalkulation." sqref="B12:BA12" xr:uid="{00000000-0002-0000-0300-000009000000}"/>
    <dataValidation allowBlank="1" showInputMessage="1" showErrorMessage="1" promptTitle="Umlagefähige Kosten" prompt="Dies sind die umlagefähigen Kosten (pro Monat) im jeweiligen Jahr. Sie werden ausgehend von den Daten im Kauf-Jahr errechnet und steigern sich jedes Jahr um die auf dem Reiter &quot;Cockpit&quot; eingegebene Prozent-Zahl." sqref="B13:BA13" xr:uid="{00000000-0002-0000-0300-00000A000000}"/>
    <dataValidation allowBlank="1" showInputMessage="1" showErrorMessage="1" promptTitle="Warmmiete" prompt="Ergibt sich durch Addition der Nettokaltmiete (effektiv) und der umlagefähigen Kosten." sqref="B14:BA14" xr:uid="{00000000-0002-0000-0300-00000B000000}"/>
    <dataValidation allowBlank="1" showInputMessage="1" showErrorMessage="1" promptTitle="Warmmiete" prompt="Die Warmmiete kommt aus der Berechnung des Mietverlaufes weiter oben." sqref="B52:BA52" xr:uid="{00000000-0002-0000-0300-00000C000000}"/>
    <dataValidation allowBlank="1" showInputMessage="1" showErrorMessage="1" promptTitle="Bewirtschaftungskosten" prompt="Die Bewirtschaftungskosten steigen jedes Jahr um den auf dem Reiter &quot;Cockpit&quot; festgelegten Prozentsatz für Kostensteigerungen." sqref="B53:BA53" xr:uid="{00000000-0002-0000-0300-00000D000000}"/>
    <dataValidation allowBlank="1" showInputMessage="1" showErrorMessage="1" promptTitle="Eigene Instandhaltungsrücklage" prompt="Die eigene Instandhaltungsrücklage steigt jedes Jahr um den auf dem Reiter &quot;Cockpit&quot; festgelegten Prozentsatz für Kostensteigerungen." sqref="B54:BA54" xr:uid="{00000000-0002-0000-0300-00000E000000}"/>
    <dataValidation allowBlank="1" showInputMessage="1" showErrorMessage="1" promptTitle="Kalkulatorischer Mietausfall" prompt="Der kalkulatorische Mietausfall ist auf dem Reiter &quot;Cockpit&quot; in % der Warmmiete definiert. Er steigt deshalb automatisch mit der Warmmiete." sqref="B55:BA55" xr:uid="{00000000-0002-0000-0300-00000F000000}"/>
    <dataValidation allowBlank="1" showInputMessage="1" showErrorMessage="1" promptTitle="Summe Bewirtschaftungskosten" prompt="Dies ist die Summe der monatlichen Bewirtschaftungskosten im jeweiligen Jahr." sqref="B57:BA57" xr:uid="{00000000-0002-0000-0300-000010000000}"/>
    <dataValidation allowBlank="1" showInputMessage="1" showErrorMessage="1" promptTitle="Zinsen" prompt="Die monatlichen Zinsen im jeweiligen Jahr ergeben sich aus dem separaten Darlehensverlauf (eigenes Tabellenblatt)." sqref="B58:BA58 B73:BA73" xr:uid="{00000000-0002-0000-0300-000011000000}"/>
    <dataValidation allowBlank="1" showInputMessage="1" showErrorMessage="1" promptTitle="Tilgung" prompt="Die monatliche Tilgung im jeweiligen Jahr ergibt sich aus dem separaten Darlehensverlauf (eigenes Tabellenblatt)." sqref="B59:BA59" xr:uid="{00000000-0002-0000-0300-000012000000}"/>
    <dataValidation allowBlank="1" showInputMessage="1" showErrorMessage="1" promptTitle="Cashflow operativ" prompt="Aus den hochgerechneten Einzelpositionen ergibt sich dieser hochgerechnete monatliche Cashflow. Die Farbskala ist die gleiche, wie auf dem Reiter &quot;Cockpit&quot;und kann dort über das Zahnrad am oberen Bildschirmrand angepasst werden." sqref="B60:BA60" xr:uid="{00000000-0002-0000-0300-000013000000}"/>
    <dataValidation allowBlank="1" showInputMessage="1" showErrorMessage="1" promptTitle="Steuern" prompt="Dies sind die monatlichen Steuern, die in der Nebenrechnung für das jeweilige Jahr ermittelt wurden." sqref="B61:BA61" xr:uid="{00000000-0002-0000-0300-000014000000}"/>
    <dataValidation allowBlank="1" showInputMessage="1" showErrorMessage="1" promptTitle="Cashflow nach Steuern" prompt="Aus dem operativen Cashflow und den hochgerechneten Steuern ergibt sich dieser hochgerechntete monatliche Cashflow nach Steuern. Die Farbskala kann auf dem Reiter &quot;Cockpit&quot; über das Zahnrad am oberen Bildschirmrand angepasst werden." sqref="B62:BA62" xr:uid="{00000000-0002-0000-0300-000015000000}"/>
    <dataValidation allowBlank="1" showInputMessage="1" showErrorMessage="1" promptTitle="Kum. Cashflow am Jahresende" prompt="Bis zum Jahresende hat sich insgesamt dieser Cashflow nach Steuern kumuliert." sqref="B66:BA66" xr:uid="{00000000-0002-0000-0300-000016000000}"/>
    <dataValidation allowBlank="1" showInputMessage="1" showErrorMessage="1" promptTitle="Kum. Cashflow inkl. EK-Einsatz" prompt="Bis zum Jahresende hat sich insgesamt dieser Cashflow nach Steuern kumuliert. Dabei wird jeweils der anfängliche Eigenkapitaleinsatz abgezogen." sqref="B67:BA67" xr:uid="{00000000-0002-0000-0300-000017000000}"/>
    <dataValidation allowBlank="1" showInputMessage="1" showErrorMessage="1" promptTitle="Warmmiete" prompt="Die Warmmiete kommt aus der Berechnung des Mietverlaufs weiter oben." sqref="B71:BA71" xr:uid="{00000000-0002-0000-0300-000018000000}"/>
    <dataValidation allowBlank="1" showInputMessage="1" showErrorMessage="1" promptTitle="Bewirtschaftungskosten" prompt="Die Bewirtschaftungskosten (ohne eigene Rücklagen, da nicht steuermindernd) inkl. der geplanten einzelnen Investitionsmaßnahmen (siehe weiter oben auf diesem Reiter)." sqref="B72:BA72" xr:uid="{00000000-0002-0000-0300-000019000000}"/>
    <dataValidation allowBlank="1" showInputMessage="1" showErrorMessage="1" promptTitle="Abschreibung / AfA" prompt="Die monatliche Abschreibung im jeweiligen Jahr ergibt sich aus dem separaten Abschreibungsverlauf (eigenes Tabellenblatt)." sqref="B74:BA74" xr:uid="{00000000-0002-0000-0300-00001A000000}"/>
    <dataValidation allowBlank="1" showInputMessage="1" showErrorMessage="1" promptTitle="Zu versteuernder Cashflow" prompt="Aus den einzelnen hochgerechneten Positionen ergibt sich dieser hochgerechnete zu versteuernde Cashflow." sqref="B75:BA75" xr:uid="{00000000-0002-0000-0300-00001B000000}"/>
    <dataValidation allowBlank="1" showInputMessage="1" showErrorMessage="1" promptTitle="Persönlicher Grenzsteuersatz" prompt="Hier kannst du für das jeweilige Jahr einen abweichenden Grenzsteuersatz festlegen. Dieser wird dann ab dem entsprechenden Jahr verwendet - bis zu dem Jahr, in dem du eine erneute manuelle Änderung vornimmst. Bspw. für Reduktion bei Renteneintritt." sqref="B76:BA76" xr:uid="{00000000-0002-0000-0300-00001C000000}"/>
    <dataValidation allowBlank="1" showInputMessage="1" showErrorMessage="1" promptTitle="Steuern" prompt="Aus dem zu versteuernden Cashflow und dem persönlichen Grenzsteuersatz ergibt sich diese hochgerechnete monatliche Steuerbelastung." sqref="B77:BA77" xr:uid="{00000000-0002-0000-0300-00001D000000}"/>
    <dataValidation allowBlank="1" showInputMessage="1" showErrorMessage="1" promptTitle="Investitionsmaßnahmen" prompt="In diesem Bereich kannst du einzelne (größere) Investitionen planen, die nicht durch die normalen Rücklagen abgebildet sind und somit auch zusätzlichen Kapitaleinsatz erfordern." sqref="B16" xr:uid="{00000000-0002-0000-0300-00001E000000}"/>
    <dataValidation type="whole" operator="greaterThan" allowBlank="1" showInputMessage="1" showErrorMessage="1" errorTitle="Betrag in Euro" error="Bitte gib einen positiven Euro Betrag ein. Bspw. 1000 für 1.000 Euro." promptTitle="Investitionsbetrag" prompt="Gib hier die geplante Investition in Euro ein." sqref="E18:BA46" xr:uid="{00000000-0002-0000-0300-00001F000000}">
      <formula1>0</formula1>
    </dataValidation>
    <dataValidation allowBlank="1" showInputMessage="1" showErrorMessage="1" promptTitle="Bezeichnung der Maßnahme" prompt="Bitte gib hier eine Bezeichnung für die entsprechende Investitionsmaßnahme ein." sqref="B18:C46" xr:uid="{00000000-0002-0000-0300-000020000000}"/>
    <dataValidation allowBlank="1" showInputMessage="1" showErrorMessage="1" promptTitle="Summe der Maßnahmen" prompt="Annahmen: Die Maßnahmen werden voll aus dem Cashflow, bereits eingeplanten Darlehen oder durch zusätzliches EK finanziert. Die Maßnahmen werden voll als Werbungskosten berücksichtigt (Achtung mit 15% Regel)." sqref="B47:BA47" xr:uid="{00000000-0002-0000-0300-000021000000}"/>
    <dataValidation allowBlank="1" showInputMessage="1" showErrorMessage="1" promptTitle="Geplante Investitionsmaßnahmen" prompt="Die Summe der Investitionsmaßnahmen, die weiter oben einzeln geplant wurden. Annahme: Diese sind steuerlich jeweils sofort voll als Werbungskosten abzugsfähig. (15% Grenze bei der Planung beachten)" sqref="B56:BA56" xr:uid="{00000000-0002-0000-0300-000022000000}"/>
    <dataValidation type="whole" operator="greaterThan" allowBlank="1" showInputMessage="1" showErrorMessage="1" errorTitle="Betrag in Euro" error="Bitte gib einen positiven Euro Betrag ein. Bspw. 1000 für 1.000 Euro." promptTitle="Siehe Reiter Cockpit" prompt="Maßnahmen im Jahr des Kaufes werden auf dem Reiter &quot;Cockpit&quot; im Bereich &quot;Anfängliche Investitionen&quot; geplant. Dieser Bereich hier ist für die mittel- und langfristige Planung weiterer Entwicklungs- und Instandhaltungsmaßnahmen." sqref="D18:D46" xr:uid="{00000000-0002-0000-0300-000023000000}">
      <formula1>0</formula1>
    </dataValidation>
  </dataValidations>
  <hyperlinks>
    <hyperlink ref="B1:B3" location="Rendite!A1" display="Zurück zum Cockpit" xr:uid="{00000000-0004-0000-0300-000000000000}"/>
    <hyperlink ref="K1:K3" location="Rendite!A1" display="Zurück zum Cockpit" xr:uid="{00000000-0004-0000-0300-000001000000}"/>
    <hyperlink ref="J1:O3" location="'Verlauf - Wert, AfA, Darlehen'!A1" display="zu Wert, Abschreibung und Darlehen" xr:uid="{00000000-0004-0000-0300-000002000000}"/>
    <hyperlink ref="B1:C3" location="Cockpit!A1" display="zurück zum Cockpit" xr:uid="{00000000-0004-0000-0300-000003000000}"/>
    <hyperlink ref="J1:P3" location="'Wert, AfA, Darlehen'!A1" display="zu Wert, Abschreibung und Darlehen wechseln" xr:uid="{00000000-0004-0000-0300-000004000000}"/>
    <hyperlink ref="B79" location="Deckblatt!A1" display="Keine Gewähr für die Richtigkeit der Angaben. Dieses Tool ersetzt keine fundierte Rechts-, Steuer- oder Finanzberatung. Mehr Details hier." xr:uid="{00000000-0004-0000-0300-000005000000}"/>
  </hyperlinks>
  <pageMargins left="0.23622047244094491" right="0.23622047244094491" top="0.74803149606299213" bottom="0.74803149606299213" header="0.31496062992125984" footer="0.31496062992125984"/>
  <pageSetup paperSize="9" scale="82" fitToWidth="0" orientation="landscape" r:id="rId1"/>
  <ignoredErrors>
    <ignoredError sqref="E76:BA76" unlocked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3" id="{107FD256-0F97-455C-951B-5DB2485A622C}">
            <xm:f>'MFH-Kalkulator'!$C$6="Ein"</xm:f>
            <x14:dxf>
              <font>
                <color theme="0" tint="-0.34998626667073579"/>
              </font>
              <fill>
                <patternFill>
                  <bgColor theme="0" tint="-4.9989318521683403E-2"/>
                </patternFill>
              </fill>
            </x14:dxf>
          </x14:cfRule>
          <xm:sqref>B8:BA10</xm:sqref>
        </x14:conditionalFormatting>
        <x14:conditionalFormatting xmlns:xm="http://schemas.microsoft.com/office/excel/2006/main">
          <x14:cfRule type="expression" priority="5" id="{76F95931-85C2-4AA5-A4ED-46CF798CDC1C}">
            <xm:f>'MFH-Kalkulator'!$C$6="Aus"</xm:f>
            <x14:dxf>
              <font>
                <color theme="0" tint="-0.34998626667073579"/>
              </font>
              <fill>
                <patternFill>
                  <bgColor theme="0" tint="-4.9989318521683403E-2"/>
                </patternFill>
              </fill>
            </x14:dxf>
          </x14:cfRule>
          <xm:sqref>B11:BA11</xm:sqref>
        </x14:conditionalFormatting>
        <x14:conditionalFormatting xmlns:xm="http://schemas.microsoft.com/office/excel/2006/main">
          <x14:cfRule type="colorScale" priority="2" id="{CA0ABF1F-B657-4A7A-AEAD-39214865BDDD}">
            <x14:colorScale>
              <x14:cfvo type="num">
                <xm:f>Konfiguration!$E$11</xm:f>
              </x14:cfvo>
              <x14:cfvo type="num">
                <xm:f>Konfiguration!$D$11</xm:f>
              </x14:cfvo>
              <x14:cfvo type="num">
                <xm:f>Konfiguration!$C$11</xm:f>
              </x14:cfvo>
              <x14:color rgb="FFF8696B"/>
              <x14:color rgb="FFFFEB84"/>
              <x14:color rgb="FF63BE7B"/>
            </x14:colorScale>
          </x14:cfRule>
          <xm:sqref>D45:BA45</xm:sqref>
        </x14:conditionalFormatting>
        <x14:conditionalFormatting xmlns:xm="http://schemas.microsoft.com/office/excel/2006/main">
          <x14:cfRule type="colorScale" priority="9" id="{46D7741E-AEC3-46DD-B2DF-88DEAC55A526}">
            <x14:colorScale>
              <x14:cfvo type="num">
                <xm:f>Konfiguration!$E$11</xm:f>
              </x14:cfvo>
              <x14:cfvo type="num">
                <xm:f>Konfiguration!$D$11</xm:f>
              </x14:cfvo>
              <x14:cfvo type="num">
                <xm:f>Konfiguration!$C$11</xm:f>
              </x14:cfvo>
              <x14:color rgb="FFF8696B"/>
              <x14:color rgb="FFFFEB84"/>
              <x14:color rgb="FF63BE7B"/>
            </x14:colorScale>
          </x14:cfRule>
          <xm:sqref>D60:BA60</xm:sqref>
        </x14:conditionalFormatting>
        <x14:conditionalFormatting xmlns:xm="http://schemas.microsoft.com/office/excel/2006/main">
          <x14:cfRule type="colorScale" priority="8" id="{EF8BBCF8-4CC3-43DB-983A-5AC822FDF50C}">
            <x14:colorScale>
              <x14:cfvo type="num">
                <xm:f>Konfiguration!$E$12</xm:f>
              </x14:cfvo>
              <x14:cfvo type="num">
                <xm:f>Konfiguration!$D$12</xm:f>
              </x14:cfvo>
              <x14:cfvo type="num">
                <xm:f>Konfiguration!$C$12</xm:f>
              </x14:cfvo>
              <x14:color rgb="FFF8696B"/>
              <x14:color rgb="FFFFEB84"/>
              <x14:color rgb="FF63BE7B"/>
            </x14:colorScale>
          </x14:cfRule>
          <xm:sqref>D62:BA62</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sheetPr>
  <dimension ref="A1:BA129"/>
  <sheetViews>
    <sheetView showGridLines="0" showRowColHeaders="0" zoomScaleNormal="100" workbookViewId="0">
      <pane xSplit="3" ySplit="4" topLeftCell="D20" activePane="bottomRight" state="frozen"/>
      <selection pane="topRight" activeCell="D1" sqref="D1"/>
      <selection pane="bottomLeft" activeCell="A7" sqref="A7"/>
      <selection pane="bottomRight" activeCell="D8" sqref="D8"/>
    </sheetView>
  </sheetViews>
  <sheetFormatPr baseColWidth="10" defaultColWidth="9.1640625" defaultRowHeight="15"/>
  <cols>
    <col min="1" max="1" width="3.5" style="6" customWidth="1"/>
    <col min="2" max="2" width="34.6640625" style="6" customWidth="1"/>
    <col min="3" max="3" width="0.5" style="6" customWidth="1"/>
    <col min="4" max="8" width="11.1640625" style="6" customWidth="1"/>
    <col min="9" max="12" width="11.1640625" style="5" customWidth="1"/>
    <col min="13" max="53" width="11.1640625" style="6" customWidth="1"/>
    <col min="54" max="16384" width="9.1640625" style="6"/>
  </cols>
  <sheetData>
    <row r="1" spans="1:53" s="152" customFormat="1" ht="12.75" customHeight="1">
      <c r="B1" s="427" t="s">
        <v>374</v>
      </c>
      <c r="C1" s="427"/>
      <c r="E1" s="481" t="s">
        <v>381</v>
      </c>
      <c r="F1" s="481"/>
      <c r="G1" s="481"/>
      <c r="H1" s="481"/>
      <c r="I1" s="481"/>
      <c r="J1" s="427" t="s">
        <v>408</v>
      </c>
      <c r="K1" s="427"/>
      <c r="L1" s="427"/>
      <c r="M1" s="427"/>
      <c r="N1" s="427"/>
      <c r="O1" s="427"/>
      <c r="P1" s="427"/>
      <c r="Q1" s="427"/>
      <c r="R1" s="427"/>
      <c r="T1" s="427"/>
      <c r="U1" s="427"/>
    </row>
    <row r="2" spans="1:53" s="152" customFormat="1" ht="15" customHeight="1">
      <c r="B2" s="427"/>
      <c r="C2" s="427"/>
      <c r="E2" s="481"/>
      <c r="F2" s="481"/>
      <c r="G2" s="481"/>
      <c r="H2" s="481"/>
      <c r="I2" s="481"/>
      <c r="J2" s="427"/>
      <c r="K2" s="427"/>
      <c r="L2" s="427"/>
      <c r="M2" s="427"/>
      <c r="N2" s="427"/>
      <c r="O2" s="427"/>
      <c r="P2" s="427"/>
      <c r="Q2" s="427"/>
      <c r="R2" s="427"/>
      <c r="T2" s="427"/>
      <c r="U2" s="427"/>
    </row>
    <row r="3" spans="1:53" s="152" customFormat="1" ht="12.75" customHeight="1">
      <c r="B3" s="427"/>
      <c r="C3" s="427"/>
      <c r="E3" s="481"/>
      <c r="F3" s="481"/>
      <c r="G3" s="481"/>
      <c r="H3" s="481"/>
      <c r="I3" s="481"/>
      <c r="J3" s="427"/>
      <c r="K3" s="427"/>
      <c r="L3" s="427"/>
      <c r="M3" s="427"/>
      <c r="N3" s="427"/>
      <c r="O3" s="427"/>
      <c r="P3" s="427"/>
      <c r="Q3" s="427"/>
      <c r="R3" s="427"/>
      <c r="T3" s="427"/>
      <c r="U3" s="427"/>
    </row>
    <row r="4" spans="1:53" ht="18.75" customHeight="1">
      <c r="I4" s="6"/>
      <c r="J4" s="6"/>
      <c r="K4" s="6"/>
      <c r="L4" s="6"/>
      <c r="M4" s="5"/>
      <c r="N4" s="5"/>
      <c r="O4" s="5"/>
      <c r="P4" s="5"/>
    </row>
    <row r="5" spans="1:53" ht="9" customHeight="1" thickBot="1">
      <c r="I5" s="6"/>
      <c r="J5" s="6"/>
      <c r="K5" s="6"/>
      <c r="L5" s="6"/>
      <c r="N5" s="5"/>
      <c r="O5" s="5"/>
      <c r="P5" s="5"/>
      <c r="Q5" s="5"/>
    </row>
    <row r="6" spans="1:53" ht="17" thickBot="1">
      <c r="A6"/>
      <c r="B6" s="281" t="s">
        <v>62</v>
      </c>
      <c r="C6" s="35"/>
      <c r="D6" s="36"/>
      <c r="I6" s="6"/>
      <c r="J6" s="6"/>
      <c r="K6" s="6"/>
      <c r="L6" s="6"/>
    </row>
    <row r="7" spans="1:53" ht="16" thickBot="1">
      <c r="B7" s="284" t="s">
        <v>48</v>
      </c>
      <c r="C7" s="285"/>
      <c r="D7" s="286">
        <f>YEAR(Cockpit!C10)</f>
        <v>2020</v>
      </c>
      <c r="E7" s="287">
        <f>D7+1</f>
        <v>2021</v>
      </c>
      <c r="F7" s="287">
        <f t="shared" ref="F7:BA7" si="0">E7+1</f>
        <v>2022</v>
      </c>
      <c r="G7" s="287">
        <f t="shared" si="0"/>
        <v>2023</v>
      </c>
      <c r="H7" s="287">
        <f t="shared" si="0"/>
        <v>2024</v>
      </c>
      <c r="I7" s="287">
        <f t="shared" si="0"/>
        <v>2025</v>
      </c>
      <c r="J7" s="287">
        <f t="shared" si="0"/>
        <v>2026</v>
      </c>
      <c r="K7" s="287">
        <f t="shared" si="0"/>
        <v>2027</v>
      </c>
      <c r="L7" s="287">
        <f t="shared" si="0"/>
        <v>2028</v>
      </c>
      <c r="M7" s="287">
        <f t="shared" si="0"/>
        <v>2029</v>
      </c>
      <c r="N7" s="287">
        <f t="shared" si="0"/>
        <v>2030</v>
      </c>
      <c r="O7" s="287">
        <f t="shared" si="0"/>
        <v>2031</v>
      </c>
      <c r="P7" s="287">
        <f t="shared" si="0"/>
        <v>2032</v>
      </c>
      <c r="Q7" s="287">
        <f t="shared" si="0"/>
        <v>2033</v>
      </c>
      <c r="R7" s="287">
        <f t="shared" si="0"/>
        <v>2034</v>
      </c>
      <c r="S7" s="287">
        <f t="shared" si="0"/>
        <v>2035</v>
      </c>
      <c r="T7" s="287">
        <f t="shared" si="0"/>
        <v>2036</v>
      </c>
      <c r="U7" s="287">
        <f t="shared" si="0"/>
        <v>2037</v>
      </c>
      <c r="V7" s="287">
        <f t="shared" si="0"/>
        <v>2038</v>
      </c>
      <c r="W7" s="287">
        <f t="shared" si="0"/>
        <v>2039</v>
      </c>
      <c r="X7" s="287">
        <f t="shared" si="0"/>
        <v>2040</v>
      </c>
      <c r="Y7" s="287">
        <f t="shared" si="0"/>
        <v>2041</v>
      </c>
      <c r="Z7" s="287">
        <f t="shared" si="0"/>
        <v>2042</v>
      </c>
      <c r="AA7" s="287">
        <f t="shared" si="0"/>
        <v>2043</v>
      </c>
      <c r="AB7" s="287">
        <f t="shared" si="0"/>
        <v>2044</v>
      </c>
      <c r="AC7" s="287">
        <f t="shared" si="0"/>
        <v>2045</v>
      </c>
      <c r="AD7" s="287">
        <f t="shared" si="0"/>
        <v>2046</v>
      </c>
      <c r="AE7" s="287">
        <f t="shared" si="0"/>
        <v>2047</v>
      </c>
      <c r="AF7" s="287">
        <f t="shared" si="0"/>
        <v>2048</v>
      </c>
      <c r="AG7" s="287">
        <f t="shared" si="0"/>
        <v>2049</v>
      </c>
      <c r="AH7" s="287">
        <f t="shared" si="0"/>
        <v>2050</v>
      </c>
      <c r="AI7" s="287">
        <f t="shared" si="0"/>
        <v>2051</v>
      </c>
      <c r="AJ7" s="287">
        <f t="shared" si="0"/>
        <v>2052</v>
      </c>
      <c r="AK7" s="287">
        <f t="shared" si="0"/>
        <v>2053</v>
      </c>
      <c r="AL7" s="287">
        <f t="shared" si="0"/>
        <v>2054</v>
      </c>
      <c r="AM7" s="287">
        <f t="shared" si="0"/>
        <v>2055</v>
      </c>
      <c r="AN7" s="287">
        <f t="shared" si="0"/>
        <v>2056</v>
      </c>
      <c r="AO7" s="287">
        <f t="shared" si="0"/>
        <v>2057</v>
      </c>
      <c r="AP7" s="287">
        <f t="shared" si="0"/>
        <v>2058</v>
      </c>
      <c r="AQ7" s="287">
        <f t="shared" si="0"/>
        <v>2059</v>
      </c>
      <c r="AR7" s="287">
        <f t="shared" si="0"/>
        <v>2060</v>
      </c>
      <c r="AS7" s="287">
        <f t="shared" si="0"/>
        <v>2061</v>
      </c>
      <c r="AT7" s="287">
        <f t="shared" si="0"/>
        <v>2062</v>
      </c>
      <c r="AU7" s="287">
        <f t="shared" si="0"/>
        <v>2063</v>
      </c>
      <c r="AV7" s="287">
        <f t="shared" si="0"/>
        <v>2064</v>
      </c>
      <c r="AW7" s="287">
        <f t="shared" si="0"/>
        <v>2065</v>
      </c>
      <c r="AX7" s="287">
        <f t="shared" si="0"/>
        <v>2066</v>
      </c>
      <c r="AY7" s="287">
        <f t="shared" si="0"/>
        <v>2067</v>
      </c>
      <c r="AZ7" s="287">
        <f t="shared" si="0"/>
        <v>2068</v>
      </c>
      <c r="BA7" s="288">
        <f t="shared" si="0"/>
        <v>2069</v>
      </c>
    </row>
    <row r="8" spans="1:53">
      <c r="A8"/>
      <c r="B8" s="484" t="s">
        <v>67</v>
      </c>
      <c r="C8" s="485"/>
      <c r="D8" s="299">
        <f>Cockpit!D14+Cockpit!E30</f>
        <v>357400</v>
      </c>
      <c r="E8" s="299">
        <f>D12</f>
        <v>364548</v>
      </c>
      <c r="F8" s="299">
        <f t="shared" ref="F8:BA8" si="1">E12</f>
        <v>371838.96</v>
      </c>
      <c r="G8" s="299">
        <f t="shared" si="1"/>
        <v>379275.73920000001</v>
      </c>
      <c r="H8" s="299">
        <f t="shared" si="1"/>
        <v>386861.25398400001</v>
      </c>
      <c r="I8" s="299">
        <f t="shared" si="1"/>
        <v>394598.47906367999</v>
      </c>
      <c r="J8" s="299">
        <f t="shared" si="1"/>
        <v>402490.44864495361</v>
      </c>
      <c r="K8" s="299">
        <f t="shared" si="1"/>
        <v>410540.25761785265</v>
      </c>
      <c r="L8" s="299">
        <f t="shared" si="1"/>
        <v>418751.06277020968</v>
      </c>
      <c r="M8" s="299">
        <f t="shared" si="1"/>
        <v>427126.08402561385</v>
      </c>
      <c r="N8" s="299">
        <f t="shared" si="1"/>
        <v>435668.60570612614</v>
      </c>
      <c r="O8" s="299">
        <f t="shared" si="1"/>
        <v>444381.97782024863</v>
      </c>
      <c r="P8" s="299">
        <f t="shared" si="1"/>
        <v>453269.61737665359</v>
      </c>
      <c r="Q8" s="299">
        <f t="shared" si="1"/>
        <v>462335.00972418668</v>
      </c>
      <c r="R8" s="299">
        <f t="shared" si="1"/>
        <v>471581.70991867041</v>
      </c>
      <c r="S8" s="299">
        <f t="shared" si="1"/>
        <v>481013.34411704383</v>
      </c>
      <c r="T8" s="299">
        <f t="shared" si="1"/>
        <v>490633.61099938472</v>
      </c>
      <c r="U8" s="299">
        <f t="shared" si="1"/>
        <v>500446.28321937239</v>
      </c>
      <c r="V8" s="299">
        <f t="shared" si="1"/>
        <v>510455.20888375986</v>
      </c>
      <c r="W8" s="299">
        <f t="shared" si="1"/>
        <v>520664.31306143507</v>
      </c>
      <c r="X8" s="299">
        <f t="shared" si="1"/>
        <v>531077.59932266374</v>
      </c>
      <c r="Y8" s="299">
        <f t="shared" si="1"/>
        <v>541699.15130911698</v>
      </c>
      <c r="Z8" s="299">
        <f t="shared" si="1"/>
        <v>552533.13433529937</v>
      </c>
      <c r="AA8" s="299">
        <f t="shared" si="1"/>
        <v>563583.79702200531</v>
      </c>
      <c r="AB8" s="299">
        <f t="shared" si="1"/>
        <v>574855.47296244546</v>
      </c>
      <c r="AC8" s="299">
        <f t="shared" si="1"/>
        <v>586352.58242169442</v>
      </c>
      <c r="AD8" s="299">
        <f t="shared" si="1"/>
        <v>598079.63407012832</v>
      </c>
      <c r="AE8" s="299">
        <f t="shared" si="1"/>
        <v>610041.22675153089</v>
      </c>
      <c r="AF8" s="299">
        <f t="shared" si="1"/>
        <v>622242.05128656153</v>
      </c>
      <c r="AG8" s="299">
        <f t="shared" si="1"/>
        <v>634686.89231229271</v>
      </c>
      <c r="AH8" s="299">
        <f t="shared" si="1"/>
        <v>647380.63015853858</v>
      </c>
      <c r="AI8" s="299">
        <f t="shared" si="1"/>
        <v>660328.24276170938</v>
      </c>
      <c r="AJ8" s="299">
        <f t="shared" si="1"/>
        <v>673534.80761694361</v>
      </c>
      <c r="AK8" s="299">
        <f t="shared" si="1"/>
        <v>687005.50376928248</v>
      </c>
      <c r="AL8" s="299">
        <f t="shared" si="1"/>
        <v>700745.61384466814</v>
      </c>
      <c r="AM8" s="299">
        <f t="shared" si="1"/>
        <v>714760.52612156153</v>
      </c>
      <c r="AN8" s="299">
        <f t="shared" si="1"/>
        <v>729055.73664399271</v>
      </c>
      <c r="AO8" s="299">
        <f t="shared" si="1"/>
        <v>743636.85137687251</v>
      </c>
      <c r="AP8" s="299">
        <f t="shared" si="1"/>
        <v>758509.58840440994</v>
      </c>
      <c r="AQ8" s="299">
        <f t="shared" si="1"/>
        <v>773679.78017249808</v>
      </c>
      <c r="AR8" s="299">
        <f t="shared" si="1"/>
        <v>789153.37577594805</v>
      </c>
      <c r="AS8" s="299">
        <f t="shared" si="1"/>
        <v>804936.44329146703</v>
      </c>
      <c r="AT8" s="299">
        <f t="shared" si="1"/>
        <v>821035.17215729633</v>
      </c>
      <c r="AU8" s="299">
        <f t="shared" si="1"/>
        <v>837455.87560044229</v>
      </c>
      <c r="AV8" s="299">
        <f t="shared" si="1"/>
        <v>854204.99311245116</v>
      </c>
      <c r="AW8" s="299">
        <f t="shared" si="1"/>
        <v>871289.09297470015</v>
      </c>
      <c r="AX8" s="299">
        <f t="shared" si="1"/>
        <v>888714.8748341942</v>
      </c>
      <c r="AY8" s="299">
        <f t="shared" si="1"/>
        <v>906489.17233087809</v>
      </c>
      <c r="AZ8" s="299">
        <f t="shared" si="1"/>
        <v>924618.95577749563</v>
      </c>
      <c r="BA8" s="300">
        <f t="shared" si="1"/>
        <v>943111.3348930456</v>
      </c>
    </row>
    <row r="9" spans="1:53">
      <c r="A9"/>
      <c r="B9" s="444" t="s">
        <v>68</v>
      </c>
      <c r="C9" s="445"/>
      <c r="D9" s="4">
        <f>D8-'Wert, AfA, Darlehen'!D102</f>
        <v>39400</v>
      </c>
      <c r="E9" s="4">
        <f>E8-'Wert, AfA, Darlehen'!E102</f>
        <v>52113</v>
      </c>
      <c r="F9" s="4">
        <f>F8-'Wert, AfA, Darlehen'!F102</f>
        <v>65079.146999999997</v>
      </c>
      <c r="G9" s="4">
        <f>G8-'Wert, AfA, Darlehen'!G102</f>
        <v>78303.481902599975</v>
      </c>
      <c r="H9" s="4">
        <f>H8-'Wert, AfA, Darlehen'!H102</f>
        <v>91791.145992111473</v>
      </c>
      <c r="I9" s="4">
        <f>I8-'Wert, AfA, Darlehen'!I102</f>
        <v>105547.38293355209</v>
      </c>
      <c r="J9" s="4">
        <f>J8-'Wert, AfA, Darlehen'!J102</f>
        <v>119577.54081144917</v>
      </c>
      <c r="K9" s="4">
        <f>K8-'Wert, AfA, Darlehen'!K102</f>
        <v>133887.07420924481</v>
      </c>
      <c r="L9" s="4">
        <f>L8-'Wert, AfA, Darlehen'!L102</f>
        <v>148481.54633011139</v>
      </c>
      <c r="M9" s="4">
        <f>M8-'Wert, AfA, Darlehen'!M102</f>
        <v>163366.63116000162</v>
      </c>
      <c r="N9" s="4">
        <f>N8-'Wert, AfA, Darlehen'!N102</f>
        <v>178548.1156737748</v>
      </c>
      <c r="O9" s="4">
        <f>O8-'Wert, AfA, Darlehen'!O102</f>
        <v>194031.90208525673</v>
      </c>
      <c r="P9" s="4">
        <f>P8-'Wert, AfA, Darlehen'!P102</f>
        <v>209824.01014210886</v>
      </c>
      <c r="Q9" s="4">
        <f>Q8-'Wert, AfA, Darlehen'!Q102</f>
        <v>225930.57946639796</v>
      </c>
      <c r="R9" s="4">
        <f>R8-'Wert, AfA, Darlehen'!R102</f>
        <v>242357.8719417775</v>
      </c>
      <c r="S9" s="4">
        <f>S8-'Wert, AfA, Darlehen'!S102</f>
        <v>259112.27414820844</v>
      </c>
      <c r="T9" s="4">
        <f>T8-'Wert, AfA, Darlehen'!T102</f>
        <v>276200.29984516639</v>
      </c>
      <c r="U9" s="4">
        <f>U8-'Wert, AfA, Darlehen'!U102</f>
        <v>293628.59250430053</v>
      </c>
      <c r="V9" s="4">
        <f>V8-'Wert, AfA, Darlehen'!V102</f>
        <v>311403.92789252958</v>
      </c>
      <c r="W9" s="4">
        <f>W8-'Wert, AfA, Darlehen'!W102</f>
        <v>329533.21670657845</v>
      </c>
      <c r="X9" s="4">
        <f>X8-'Wert, AfA, Darlehen'!X102</f>
        <v>348023.50725998095</v>
      </c>
      <c r="Y9" s="4">
        <f>Y8-'Wert, AfA, Darlehen'!Y102</f>
        <v>366881.9882235931</v>
      </c>
      <c r="Z9" s="4">
        <f>Z8-'Wert, AfA, Darlehen'!Z102</f>
        <v>386115.99142068205</v>
      </c>
      <c r="AA9" s="4">
        <f>AA8-'Wert, AfA, Darlehen'!AA102</f>
        <v>405732.99467767857</v>
      </c>
      <c r="AB9" s="4">
        <f>AB8-'Wert, AfA, Darlehen'!AB102</f>
        <v>425740.6247317011</v>
      </c>
      <c r="AC9" s="4">
        <f>AC8-'Wert, AfA, Darlehen'!AC102</f>
        <v>446146.66019598127</v>
      </c>
      <c r="AD9" s="4">
        <f>AD8-'Wert, AfA, Darlehen'!AD102</f>
        <v>466959.03458434611</v>
      </c>
      <c r="AE9" s="4">
        <f>AE8-'Wert, AfA, Darlehen'!AE102</f>
        <v>488185.83939593018</v>
      </c>
      <c r="AF9" s="4">
        <f>AF8-'Wert, AfA, Darlehen'!AF102</f>
        <v>509835.32726131991</v>
      </c>
      <c r="AG9" s="4">
        <f>AG8-'Wert, AfA, Darlehen'!AG102</f>
        <v>531915.91515135136</v>
      </c>
      <c r="AH9" s="4">
        <f>AH8-'Wert, AfA, Darlehen'!AH102</f>
        <v>554436.18764981057</v>
      </c>
      <c r="AI9" s="4">
        <f>AI8-'Wert, AfA, Darlehen'!AI102</f>
        <v>577404.90029130853</v>
      </c>
      <c r="AJ9" s="4">
        <f>AJ8-'Wert, AfA, Darlehen'!AJ102</f>
        <v>600830.98296562885</v>
      </c>
      <c r="AK9" s="4">
        <f>AK8-'Wert, AfA, Darlehen'!AK102</f>
        <v>624723.54338987172</v>
      </c>
      <c r="AL9" s="4">
        <f>AL8-'Wert, AfA, Darlehen'!AL102</f>
        <v>649091.87064974499</v>
      </c>
      <c r="AM9" s="4">
        <f>AM8-'Wert, AfA, Darlehen'!AM102</f>
        <v>673945.4388113789</v>
      </c>
      <c r="AN9" s="4">
        <f>AN8-'Wert, AfA, Darlehen'!AN102</f>
        <v>699293.91060506843</v>
      </c>
      <c r="AO9" s="4">
        <f>AO8-'Wert, AfA, Darlehen'!AO102</f>
        <v>725147.14118237759</v>
      </c>
      <c r="AP9" s="4">
        <f>AP8-'Wert, AfA, Darlehen'!AP102</f>
        <v>751515.18194806401</v>
      </c>
      <c r="AQ9" s="4">
        <f>AQ8-'Wert, AfA, Darlehen'!AQ102</f>
        <v>773679.78017249808</v>
      </c>
      <c r="AR9" s="4">
        <f>AR8-'Wert, AfA, Darlehen'!AR102</f>
        <v>789153.37577594805</v>
      </c>
      <c r="AS9" s="4">
        <f>AS8-'Wert, AfA, Darlehen'!AS102</f>
        <v>804936.44329146703</v>
      </c>
      <c r="AT9" s="4">
        <f>AT8-'Wert, AfA, Darlehen'!AT102</f>
        <v>821035.17215729633</v>
      </c>
      <c r="AU9" s="4">
        <f>AU8-'Wert, AfA, Darlehen'!AU102</f>
        <v>837455.87560044229</v>
      </c>
      <c r="AV9" s="4">
        <f>AV8-'Wert, AfA, Darlehen'!AV102</f>
        <v>854204.99311245116</v>
      </c>
      <c r="AW9" s="4">
        <f>AW8-'Wert, AfA, Darlehen'!AW102</f>
        <v>871289.09297470015</v>
      </c>
      <c r="AX9" s="4">
        <f>AX8-'Wert, AfA, Darlehen'!AX102</f>
        <v>888714.8748341942</v>
      </c>
      <c r="AY9" s="4">
        <f>AY8-'Wert, AfA, Darlehen'!AY102</f>
        <v>906489.17233087809</v>
      </c>
      <c r="AZ9" s="4">
        <f>AZ8-'Wert, AfA, Darlehen'!AZ102</f>
        <v>924618.95577749563</v>
      </c>
      <c r="BA9" s="303">
        <f>BA8-'Wert, AfA, Darlehen'!BA102</f>
        <v>943111.3348930456</v>
      </c>
    </row>
    <row r="10" spans="1:53">
      <c r="A10"/>
      <c r="B10" s="500" t="s">
        <v>99</v>
      </c>
      <c r="C10" s="501"/>
      <c r="D10" s="46">
        <f>Cockpit!$H$32</f>
        <v>0.02</v>
      </c>
      <c r="E10" s="423">
        <f>D10</f>
        <v>0.02</v>
      </c>
      <c r="F10" s="423">
        <f>E10</f>
        <v>0.02</v>
      </c>
      <c r="G10" s="423">
        <f t="shared" ref="G10:BA10" si="2">F10</f>
        <v>0.02</v>
      </c>
      <c r="H10" s="423">
        <f t="shared" si="2"/>
        <v>0.02</v>
      </c>
      <c r="I10" s="423">
        <f t="shared" si="2"/>
        <v>0.02</v>
      </c>
      <c r="J10" s="423">
        <f t="shared" si="2"/>
        <v>0.02</v>
      </c>
      <c r="K10" s="423">
        <f t="shared" si="2"/>
        <v>0.02</v>
      </c>
      <c r="L10" s="423">
        <f t="shared" si="2"/>
        <v>0.02</v>
      </c>
      <c r="M10" s="423">
        <f t="shared" si="2"/>
        <v>0.02</v>
      </c>
      <c r="N10" s="423">
        <f t="shared" si="2"/>
        <v>0.02</v>
      </c>
      <c r="O10" s="423">
        <f t="shared" si="2"/>
        <v>0.02</v>
      </c>
      <c r="P10" s="423">
        <f t="shared" si="2"/>
        <v>0.02</v>
      </c>
      <c r="Q10" s="423">
        <f t="shared" si="2"/>
        <v>0.02</v>
      </c>
      <c r="R10" s="423">
        <f t="shared" si="2"/>
        <v>0.02</v>
      </c>
      <c r="S10" s="423">
        <f t="shared" si="2"/>
        <v>0.02</v>
      </c>
      <c r="T10" s="423">
        <f t="shared" si="2"/>
        <v>0.02</v>
      </c>
      <c r="U10" s="423">
        <f t="shared" si="2"/>
        <v>0.02</v>
      </c>
      <c r="V10" s="423">
        <f t="shared" si="2"/>
        <v>0.02</v>
      </c>
      <c r="W10" s="423">
        <f t="shared" si="2"/>
        <v>0.02</v>
      </c>
      <c r="X10" s="423">
        <f t="shared" si="2"/>
        <v>0.02</v>
      </c>
      <c r="Y10" s="423">
        <f t="shared" si="2"/>
        <v>0.02</v>
      </c>
      <c r="Z10" s="423">
        <f t="shared" si="2"/>
        <v>0.02</v>
      </c>
      <c r="AA10" s="423">
        <f t="shared" si="2"/>
        <v>0.02</v>
      </c>
      <c r="AB10" s="423">
        <f t="shared" si="2"/>
        <v>0.02</v>
      </c>
      <c r="AC10" s="423">
        <f t="shared" si="2"/>
        <v>0.02</v>
      </c>
      <c r="AD10" s="423">
        <f t="shared" si="2"/>
        <v>0.02</v>
      </c>
      <c r="AE10" s="423">
        <f t="shared" si="2"/>
        <v>0.02</v>
      </c>
      <c r="AF10" s="423">
        <f t="shared" si="2"/>
        <v>0.02</v>
      </c>
      <c r="AG10" s="423">
        <f t="shared" si="2"/>
        <v>0.02</v>
      </c>
      <c r="AH10" s="423">
        <f t="shared" si="2"/>
        <v>0.02</v>
      </c>
      <c r="AI10" s="423">
        <f t="shared" si="2"/>
        <v>0.02</v>
      </c>
      <c r="AJ10" s="423">
        <f t="shared" si="2"/>
        <v>0.02</v>
      </c>
      <c r="AK10" s="423">
        <f t="shared" si="2"/>
        <v>0.02</v>
      </c>
      <c r="AL10" s="423">
        <f t="shared" si="2"/>
        <v>0.02</v>
      </c>
      <c r="AM10" s="423">
        <f t="shared" si="2"/>
        <v>0.02</v>
      </c>
      <c r="AN10" s="423">
        <f t="shared" si="2"/>
        <v>0.02</v>
      </c>
      <c r="AO10" s="423">
        <f t="shared" si="2"/>
        <v>0.02</v>
      </c>
      <c r="AP10" s="423">
        <f t="shared" si="2"/>
        <v>0.02</v>
      </c>
      <c r="AQ10" s="423">
        <f t="shared" si="2"/>
        <v>0.02</v>
      </c>
      <c r="AR10" s="423">
        <f t="shared" si="2"/>
        <v>0.02</v>
      </c>
      <c r="AS10" s="423">
        <f t="shared" si="2"/>
        <v>0.02</v>
      </c>
      <c r="AT10" s="423">
        <f t="shared" si="2"/>
        <v>0.02</v>
      </c>
      <c r="AU10" s="423">
        <f t="shared" si="2"/>
        <v>0.02</v>
      </c>
      <c r="AV10" s="423">
        <f t="shared" si="2"/>
        <v>0.02</v>
      </c>
      <c r="AW10" s="423">
        <f t="shared" si="2"/>
        <v>0.02</v>
      </c>
      <c r="AX10" s="423">
        <f t="shared" si="2"/>
        <v>0.02</v>
      </c>
      <c r="AY10" s="423">
        <f t="shared" si="2"/>
        <v>0.02</v>
      </c>
      <c r="AZ10" s="423">
        <f t="shared" si="2"/>
        <v>0.02</v>
      </c>
      <c r="BA10" s="424">
        <f t="shared" si="2"/>
        <v>0.02</v>
      </c>
    </row>
    <row r="11" spans="1:53">
      <c r="A11"/>
      <c r="B11" s="444" t="s">
        <v>99</v>
      </c>
      <c r="C11" s="445"/>
      <c r="D11" s="4">
        <f>D8*D10</f>
        <v>7148</v>
      </c>
      <c r="E11" s="4">
        <f>E8*E10</f>
        <v>7290.96</v>
      </c>
      <c r="F11" s="4">
        <f>F8*F10</f>
        <v>7436.7792000000009</v>
      </c>
      <c r="G11" s="4">
        <f t="shared" ref="G11:BA11" si="3">G8*G10</f>
        <v>7585.514784</v>
      </c>
      <c r="H11" s="4">
        <f t="shared" si="3"/>
        <v>7737.2250796799999</v>
      </c>
      <c r="I11" s="4">
        <f t="shared" si="3"/>
        <v>7891.9695812735999</v>
      </c>
      <c r="J11" s="4">
        <f t="shared" si="3"/>
        <v>8049.8089728990726</v>
      </c>
      <c r="K11" s="4">
        <f t="shared" si="3"/>
        <v>8210.8051523570539</v>
      </c>
      <c r="L11" s="4">
        <f t="shared" si="3"/>
        <v>8375.0212554041937</v>
      </c>
      <c r="M11" s="4">
        <f t="shared" si="3"/>
        <v>8542.5216805122764</v>
      </c>
      <c r="N11" s="4">
        <f t="shared" si="3"/>
        <v>8713.3721141225233</v>
      </c>
      <c r="O11" s="4">
        <f t="shared" si="3"/>
        <v>8887.6395564049726</v>
      </c>
      <c r="P11" s="4">
        <f t="shared" si="3"/>
        <v>9065.3923475330721</v>
      </c>
      <c r="Q11" s="4">
        <f t="shared" si="3"/>
        <v>9246.7001944837339</v>
      </c>
      <c r="R11" s="4">
        <f t="shared" si="3"/>
        <v>9431.6341983734092</v>
      </c>
      <c r="S11" s="4">
        <f t="shared" si="3"/>
        <v>9620.2668823408767</v>
      </c>
      <c r="T11" s="4">
        <f t="shared" si="3"/>
        <v>9812.6722199876949</v>
      </c>
      <c r="U11" s="4">
        <f t="shared" si="3"/>
        <v>10008.925664387449</v>
      </c>
      <c r="V11" s="4">
        <f t="shared" si="3"/>
        <v>10209.104177675197</v>
      </c>
      <c r="W11" s="4">
        <f t="shared" si="3"/>
        <v>10413.286261228701</v>
      </c>
      <c r="X11" s="4">
        <f t="shared" si="3"/>
        <v>10621.551986453274</v>
      </c>
      <c r="Y11" s="4">
        <f t="shared" si="3"/>
        <v>10833.983026182339</v>
      </c>
      <c r="Z11" s="4">
        <f t="shared" si="3"/>
        <v>11050.662686705988</v>
      </c>
      <c r="AA11" s="4">
        <f t="shared" si="3"/>
        <v>11271.675940440107</v>
      </c>
      <c r="AB11" s="4">
        <f t="shared" si="3"/>
        <v>11497.10945924891</v>
      </c>
      <c r="AC11" s="4">
        <f t="shared" si="3"/>
        <v>11727.051648433888</v>
      </c>
      <c r="AD11" s="4">
        <f t="shared" si="3"/>
        <v>11961.592681402566</v>
      </c>
      <c r="AE11" s="4">
        <f t="shared" si="3"/>
        <v>12200.824535030619</v>
      </c>
      <c r="AF11" s="4">
        <f t="shared" si="3"/>
        <v>12444.841025731232</v>
      </c>
      <c r="AG11" s="4">
        <f t="shared" si="3"/>
        <v>12693.737846245855</v>
      </c>
      <c r="AH11" s="4">
        <f t="shared" si="3"/>
        <v>12947.612603170772</v>
      </c>
      <c r="AI11" s="4">
        <f t="shared" si="3"/>
        <v>13206.564855234188</v>
      </c>
      <c r="AJ11" s="4">
        <f t="shared" si="3"/>
        <v>13470.696152338873</v>
      </c>
      <c r="AK11" s="4">
        <f t="shared" si="3"/>
        <v>13740.11007538565</v>
      </c>
      <c r="AL11" s="4">
        <f t="shared" si="3"/>
        <v>14014.912276893363</v>
      </c>
      <c r="AM11" s="4">
        <f t="shared" si="3"/>
        <v>14295.210522431231</v>
      </c>
      <c r="AN11" s="4">
        <f t="shared" si="3"/>
        <v>14581.114732879854</v>
      </c>
      <c r="AO11" s="4">
        <f t="shared" si="3"/>
        <v>14872.737027537451</v>
      </c>
      <c r="AP11" s="4">
        <f t="shared" si="3"/>
        <v>15170.1917680882</v>
      </c>
      <c r="AQ11" s="4">
        <f t="shared" si="3"/>
        <v>15473.595603449961</v>
      </c>
      <c r="AR11" s="4">
        <f t="shared" si="3"/>
        <v>15783.067515518962</v>
      </c>
      <c r="AS11" s="4">
        <f t="shared" si="3"/>
        <v>16098.728865829342</v>
      </c>
      <c r="AT11" s="4">
        <f t="shared" si="3"/>
        <v>16420.703443145925</v>
      </c>
      <c r="AU11" s="4">
        <f t="shared" si="3"/>
        <v>16749.117512008845</v>
      </c>
      <c r="AV11" s="4">
        <f t="shared" si="3"/>
        <v>17084.099862249022</v>
      </c>
      <c r="AW11" s="4">
        <f t="shared" si="3"/>
        <v>17425.781859494004</v>
      </c>
      <c r="AX11" s="4">
        <f t="shared" si="3"/>
        <v>17774.297496683885</v>
      </c>
      <c r="AY11" s="4">
        <f t="shared" si="3"/>
        <v>18129.783446617563</v>
      </c>
      <c r="AZ11" s="4">
        <f t="shared" si="3"/>
        <v>18492.379115549913</v>
      </c>
      <c r="BA11" s="303">
        <f t="shared" si="3"/>
        <v>18862.226697860911</v>
      </c>
    </row>
    <row r="12" spans="1:53" ht="16" thickBot="1">
      <c r="A12"/>
      <c r="B12" s="502" t="s">
        <v>295</v>
      </c>
      <c r="C12" s="503"/>
      <c r="D12" s="313">
        <f>D8+D11</f>
        <v>364548</v>
      </c>
      <c r="E12" s="313">
        <f t="shared" ref="E12:BA12" si="4">E8+E11</f>
        <v>371838.96</v>
      </c>
      <c r="F12" s="313">
        <f t="shared" si="4"/>
        <v>379275.73920000001</v>
      </c>
      <c r="G12" s="313">
        <f t="shared" si="4"/>
        <v>386861.25398400001</v>
      </c>
      <c r="H12" s="313">
        <f t="shared" si="4"/>
        <v>394598.47906367999</v>
      </c>
      <c r="I12" s="313">
        <f t="shared" si="4"/>
        <v>402490.44864495361</v>
      </c>
      <c r="J12" s="313">
        <f t="shared" si="4"/>
        <v>410540.25761785265</v>
      </c>
      <c r="K12" s="313">
        <f t="shared" si="4"/>
        <v>418751.06277020968</v>
      </c>
      <c r="L12" s="313">
        <f t="shared" si="4"/>
        <v>427126.08402561385</v>
      </c>
      <c r="M12" s="313">
        <f t="shared" si="4"/>
        <v>435668.60570612614</v>
      </c>
      <c r="N12" s="313">
        <f t="shared" si="4"/>
        <v>444381.97782024863</v>
      </c>
      <c r="O12" s="313">
        <f t="shared" si="4"/>
        <v>453269.61737665359</v>
      </c>
      <c r="P12" s="313">
        <f t="shared" si="4"/>
        <v>462335.00972418668</v>
      </c>
      <c r="Q12" s="313">
        <f t="shared" si="4"/>
        <v>471581.70991867041</v>
      </c>
      <c r="R12" s="313">
        <f t="shared" si="4"/>
        <v>481013.34411704383</v>
      </c>
      <c r="S12" s="313">
        <f t="shared" si="4"/>
        <v>490633.61099938472</v>
      </c>
      <c r="T12" s="313">
        <f t="shared" si="4"/>
        <v>500446.28321937239</v>
      </c>
      <c r="U12" s="313">
        <f t="shared" si="4"/>
        <v>510455.20888375986</v>
      </c>
      <c r="V12" s="313">
        <f t="shared" si="4"/>
        <v>520664.31306143507</v>
      </c>
      <c r="W12" s="313">
        <f t="shared" si="4"/>
        <v>531077.59932266374</v>
      </c>
      <c r="X12" s="313">
        <f t="shared" si="4"/>
        <v>541699.15130911698</v>
      </c>
      <c r="Y12" s="313">
        <f t="shared" si="4"/>
        <v>552533.13433529937</v>
      </c>
      <c r="Z12" s="313">
        <f t="shared" si="4"/>
        <v>563583.79702200531</v>
      </c>
      <c r="AA12" s="313">
        <f t="shared" si="4"/>
        <v>574855.47296244546</v>
      </c>
      <c r="AB12" s="313">
        <f t="shared" si="4"/>
        <v>586352.58242169442</v>
      </c>
      <c r="AC12" s="313">
        <f t="shared" si="4"/>
        <v>598079.63407012832</v>
      </c>
      <c r="AD12" s="313">
        <f t="shared" si="4"/>
        <v>610041.22675153089</v>
      </c>
      <c r="AE12" s="313">
        <f t="shared" si="4"/>
        <v>622242.05128656153</v>
      </c>
      <c r="AF12" s="313">
        <f t="shared" si="4"/>
        <v>634686.89231229271</v>
      </c>
      <c r="AG12" s="313">
        <f t="shared" si="4"/>
        <v>647380.63015853858</v>
      </c>
      <c r="AH12" s="313">
        <f t="shared" si="4"/>
        <v>660328.24276170938</v>
      </c>
      <c r="AI12" s="313">
        <f t="shared" si="4"/>
        <v>673534.80761694361</v>
      </c>
      <c r="AJ12" s="313">
        <f t="shared" si="4"/>
        <v>687005.50376928248</v>
      </c>
      <c r="AK12" s="313">
        <f t="shared" si="4"/>
        <v>700745.61384466814</v>
      </c>
      <c r="AL12" s="313">
        <f t="shared" si="4"/>
        <v>714760.52612156153</v>
      </c>
      <c r="AM12" s="313">
        <f t="shared" si="4"/>
        <v>729055.73664399271</v>
      </c>
      <c r="AN12" s="313">
        <f t="shared" si="4"/>
        <v>743636.85137687251</v>
      </c>
      <c r="AO12" s="313">
        <f t="shared" si="4"/>
        <v>758509.58840440994</v>
      </c>
      <c r="AP12" s="313">
        <f t="shared" si="4"/>
        <v>773679.78017249808</v>
      </c>
      <c r="AQ12" s="313">
        <f t="shared" si="4"/>
        <v>789153.37577594805</v>
      </c>
      <c r="AR12" s="313">
        <f t="shared" si="4"/>
        <v>804936.44329146703</v>
      </c>
      <c r="AS12" s="313">
        <f t="shared" si="4"/>
        <v>821035.17215729633</v>
      </c>
      <c r="AT12" s="313">
        <f t="shared" si="4"/>
        <v>837455.87560044229</v>
      </c>
      <c r="AU12" s="313">
        <f t="shared" si="4"/>
        <v>854204.99311245116</v>
      </c>
      <c r="AV12" s="313">
        <f t="shared" si="4"/>
        <v>871289.09297470015</v>
      </c>
      <c r="AW12" s="313">
        <f t="shared" si="4"/>
        <v>888714.8748341942</v>
      </c>
      <c r="AX12" s="313">
        <f t="shared" si="4"/>
        <v>906489.17233087809</v>
      </c>
      <c r="AY12" s="313">
        <f t="shared" si="4"/>
        <v>924618.95577749563</v>
      </c>
      <c r="AZ12" s="313">
        <f t="shared" si="4"/>
        <v>943111.3348930456</v>
      </c>
      <c r="BA12" s="314">
        <f t="shared" si="4"/>
        <v>961973.56159090647</v>
      </c>
    </row>
    <row r="13" spans="1:53" ht="39" customHeight="1" thickBot="1">
      <c r="D13" s="38"/>
    </row>
    <row r="14" spans="1:53" ht="17" thickBot="1">
      <c r="B14" s="281" t="s">
        <v>277</v>
      </c>
      <c r="D14" s="38"/>
    </row>
    <row r="15" spans="1:53" ht="16" thickBot="1">
      <c r="B15" s="284" t="s">
        <v>48</v>
      </c>
      <c r="C15" s="285"/>
      <c r="D15" s="286">
        <f>'Miete, Cashflow, Steuern'!D7</f>
        <v>2020</v>
      </c>
      <c r="E15" s="287">
        <f>'Miete, Cashflow, Steuern'!E7</f>
        <v>2021</v>
      </c>
      <c r="F15" s="287">
        <f>'Miete, Cashflow, Steuern'!F7</f>
        <v>2022</v>
      </c>
      <c r="G15" s="287">
        <f>'Miete, Cashflow, Steuern'!G7</f>
        <v>2023</v>
      </c>
      <c r="H15" s="287">
        <f>'Miete, Cashflow, Steuern'!H7</f>
        <v>2024</v>
      </c>
      <c r="I15" s="287">
        <f>'Miete, Cashflow, Steuern'!I7</f>
        <v>2025</v>
      </c>
      <c r="J15" s="287">
        <f>'Miete, Cashflow, Steuern'!J7</f>
        <v>2026</v>
      </c>
      <c r="K15" s="287">
        <f>'Miete, Cashflow, Steuern'!K7</f>
        <v>2027</v>
      </c>
      <c r="L15" s="287">
        <f>'Miete, Cashflow, Steuern'!L7</f>
        <v>2028</v>
      </c>
      <c r="M15" s="287">
        <f>'Miete, Cashflow, Steuern'!M7</f>
        <v>2029</v>
      </c>
      <c r="N15" s="287">
        <f>'Miete, Cashflow, Steuern'!N7</f>
        <v>2030</v>
      </c>
      <c r="O15" s="287">
        <f>'Miete, Cashflow, Steuern'!O7</f>
        <v>2031</v>
      </c>
      <c r="P15" s="287">
        <f>'Miete, Cashflow, Steuern'!P7</f>
        <v>2032</v>
      </c>
      <c r="Q15" s="287">
        <f>'Miete, Cashflow, Steuern'!Q7</f>
        <v>2033</v>
      </c>
      <c r="R15" s="287">
        <f>'Miete, Cashflow, Steuern'!R7</f>
        <v>2034</v>
      </c>
      <c r="S15" s="287">
        <f>'Miete, Cashflow, Steuern'!S7</f>
        <v>2035</v>
      </c>
      <c r="T15" s="287">
        <f>'Miete, Cashflow, Steuern'!T7</f>
        <v>2036</v>
      </c>
      <c r="U15" s="287">
        <f>'Miete, Cashflow, Steuern'!U7</f>
        <v>2037</v>
      </c>
      <c r="V15" s="287">
        <f>'Miete, Cashflow, Steuern'!V7</f>
        <v>2038</v>
      </c>
      <c r="W15" s="287">
        <f>'Miete, Cashflow, Steuern'!W7</f>
        <v>2039</v>
      </c>
      <c r="X15" s="287">
        <f>'Miete, Cashflow, Steuern'!X7</f>
        <v>2040</v>
      </c>
      <c r="Y15" s="287">
        <f>'Miete, Cashflow, Steuern'!Y7</f>
        <v>2041</v>
      </c>
      <c r="Z15" s="287">
        <f>'Miete, Cashflow, Steuern'!Z7</f>
        <v>2042</v>
      </c>
      <c r="AA15" s="287">
        <f>'Miete, Cashflow, Steuern'!AA7</f>
        <v>2043</v>
      </c>
      <c r="AB15" s="287">
        <f>'Miete, Cashflow, Steuern'!AB7</f>
        <v>2044</v>
      </c>
      <c r="AC15" s="287">
        <f>'Miete, Cashflow, Steuern'!AC7</f>
        <v>2045</v>
      </c>
      <c r="AD15" s="287">
        <f>'Miete, Cashflow, Steuern'!AD7</f>
        <v>2046</v>
      </c>
      <c r="AE15" s="287">
        <f>'Miete, Cashflow, Steuern'!AE7</f>
        <v>2047</v>
      </c>
      <c r="AF15" s="287">
        <f>'Miete, Cashflow, Steuern'!AF7</f>
        <v>2048</v>
      </c>
      <c r="AG15" s="287">
        <f>'Miete, Cashflow, Steuern'!AG7</f>
        <v>2049</v>
      </c>
      <c r="AH15" s="287">
        <f>'Miete, Cashflow, Steuern'!AH7</f>
        <v>2050</v>
      </c>
      <c r="AI15" s="287">
        <f>'Miete, Cashflow, Steuern'!AI7</f>
        <v>2051</v>
      </c>
      <c r="AJ15" s="287">
        <f>'Miete, Cashflow, Steuern'!AJ7</f>
        <v>2052</v>
      </c>
      <c r="AK15" s="287">
        <f>'Miete, Cashflow, Steuern'!AK7</f>
        <v>2053</v>
      </c>
      <c r="AL15" s="287">
        <f>'Miete, Cashflow, Steuern'!AL7</f>
        <v>2054</v>
      </c>
      <c r="AM15" s="287">
        <f>'Miete, Cashflow, Steuern'!AM7</f>
        <v>2055</v>
      </c>
      <c r="AN15" s="287">
        <f>'Miete, Cashflow, Steuern'!AN7</f>
        <v>2056</v>
      </c>
      <c r="AO15" s="287">
        <f>'Miete, Cashflow, Steuern'!AO7</f>
        <v>2057</v>
      </c>
      <c r="AP15" s="287">
        <f>'Miete, Cashflow, Steuern'!AP7</f>
        <v>2058</v>
      </c>
      <c r="AQ15" s="287">
        <f>'Miete, Cashflow, Steuern'!AQ7</f>
        <v>2059</v>
      </c>
      <c r="AR15" s="287">
        <f>'Miete, Cashflow, Steuern'!AR7</f>
        <v>2060</v>
      </c>
      <c r="AS15" s="287">
        <f>'Miete, Cashflow, Steuern'!AS7</f>
        <v>2061</v>
      </c>
      <c r="AT15" s="287">
        <f>'Miete, Cashflow, Steuern'!AT7</f>
        <v>2062</v>
      </c>
      <c r="AU15" s="287">
        <f>'Miete, Cashflow, Steuern'!AU7</f>
        <v>2063</v>
      </c>
      <c r="AV15" s="287">
        <f>'Miete, Cashflow, Steuern'!AV7</f>
        <v>2064</v>
      </c>
      <c r="AW15" s="287">
        <f>'Miete, Cashflow, Steuern'!AW7</f>
        <v>2065</v>
      </c>
      <c r="AX15" s="287">
        <f>'Miete, Cashflow, Steuern'!AX7</f>
        <v>2066</v>
      </c>
      <c r="AY15" s="287">
        <f>'Miete, Cashflow, Steuern'!AY7</f>
        <v>2067</v>
      </c>
      <c r="AZ15" s="287">
        <f>'Miete, Cashflow, Steuern'!AZ7</f>
        <v>2068</v>
      </c>
      <c r="BA15" s="288">
        <f>'Miete, Cashflow, Steuern'!BA7</f>
        <v>2069</v>
      </c>
    </row>
    <row r="16" spans="1:53">
      <c r="B16" s="484" t="s">
        <v>80</v>
      </c>
      <c r="C16" s="485"/>
      <c r="D16" s="289">
        <f>Cockpit!H22</f>
        <v>311491.91800000001</v>
      </c>
      <c r="E16" s="289">
        <f t="shared" ref="E16:AJ16" si="5">D16</f>
        <v>311491.91800000001</v>
      </c>
      <c r="F16" s="289">
        <f t="shared" si="5"/>
        <v>311491.91800000001</v>
      </c>
      <c r="G16" s="289">
        <f t="shared" si="5"/>
        <v>311491.91800000001</v>
      </c>
      <c r="H16" s="289">
        <f t="shared" si="5"/>
        <v>311491.91800000001</v>
      </c>
      <c r="I16" s="289">
        <f t="shared" si="5"/>
        <v>311491.91800000001</v>
      </c>
      <c r="J16" s="289">
        <f t="shared" si="5"/>
        <v>311491.91800000001</v>
      </c>
      <c r="K16" s="289">
        <f t="shared" si="5"/>
        <v>311491.91800000001</v>
      </c>
      <c r="L16" s="289">
        <f t="shared" si="5"/>
        <v>311491.91800000001</v>
      </c>
      <c r="M16" s="289">
        <f t="shared" si="5"/>
        <v>311491.91800000001</v>
      </c>
      <c r="N16" s="289">
        <f t="shared" si="5"/>
        <v>311491.91800000001</v>
      </c>
      <c r="O16" s="289">
        <f t="shared" si="5"/>
        <v>311491.91800000001</v>
      </c>
      <c r="P16" s="289">
        <f t="shared" si="5"/>
        <v>311491.91800000001</v>
      </c>
      <c r="Q16" s="289">
        <f t="shared" si="5"/>
        <v>311491.91800000001</v>
      </c>
      <c r="R16" s="289">
        <f t="shared" si="5"/>
        <v>311491.91800000001</v>
      </c>
      <c r="S16" s="289">
        <f t="shared" si="5"/>
        <v>311491.91800000001</v>
      </c>
      <c r="T16" s="289">
        <f t="shared" si="5"/>
        <v>311491.91800000001</v>
      </c>
      <c r="U16" s="289">
        <f t="shared" si="5"/>
        <v>311491.91800000001</v>
      </c>
      <c r="V16" s="289">
        <f t="shared" si="5"/>
        <v>311491.91800000001</v>
      </c>
      <c r="W16" s="289">
        <f t="shared" si="5"/>
        <v>311491.91800000001</v>
      </c>
      <c r="X16" s="289">
        <f t="shared" si="5"/>
        <v>311491.91800000001</v>
      </c>
      <c r="Y16" s="289">
        <f t="shared" si="5"/>
        <v>311491.91800000001</v>
      </c>
      <c r="Z16" s="289">
        <f t="shared" si="5"/>
        <v>311491.91800000001</v>
      </c>
      <c r="AA16" s="289">
        <f t="shared" si="5"/>
        <v>311491.91800000001</v>
      </c>
      <c r="AB16" s="289">
        <f t="shared" si="5"/>
        <v>311491.91800000001</v>
      </c>
      <c r="AC16" s="289">
        <f t="shared" si="5"/>
        <v>311491.91800000001</v>
      </c>
      <c r="AD16" s="289">
        <f t="shared" si="5"/>
        <v>311491.91800000001</v>
      </c>
      <c r="AE16" s="289">
        <f t="shared" si="5"/>
        <v>311491.91800000001</v>
      </c>
      <c r="AF16" s="289">
        <f t="shared" si="5"/>
        <v>311491.91800000001</v>
      </c>
      <c r="AG16" s="289">
        <f t="shared" si="5"/>
        <v>311491.91800000001</v>
      </c>
      <c r="AH16" s="289">
        <f t="shared" si="5"/>
        <v>311491.91800000001</v>
      </c>
      <c r="AI16" s="289">
        <f t="shared" si="5"/>
        <v>311491.91800000001</v>
      </c>
      <c r="AJ16" s="289">
        <f t="shared" si="5"/>
        <v>311491.91800000001</v>
      </c>
      <c r="AK16" s="289">
        <f t="shared" ref="AK16:BA16" si="6">AJ16</f>
        <v>311491.91800000001</v>
      </c>
      <c r="AL16" s="289">
        <f t="shared" si="6"/>
        <v>311491.91800000001</v>
      </c>
      <c r="AM16" s="289">
        <f t="shared" si="6"/>
        <v>311491.91800000001</v>
      </c>
      <c r="AN16" s="289">
        <f t="shared" si="6"/>
        <v>311491.91800000001</v>
      </c>
      <c r="AO16" s="289">
        <f t="shared" si="6"/>
        <v>311491.91800000001</v>
      </c>
      <c r="AP16" s="289">
        <f t="shared" si="6"/>
        <v>311491.91800000001</v>
      </c>
      <c r="AQ16" s="289">
        <f t="shared" si="6"/>
        <v>311491.91800000001</v>
      </c>
      <c r="AR16" s="289">
        <f t="shared" si="6"/>
        <v>311491.91800000001</v>
      </c>
      <c r="AS16" s="289">
        <f t="shared" si="6"/>
        <v>311491.91800000001</v>
      </c>
      <c r="AT16" s="289">
        <f t="shared" si="6"/>
        <v>311491.91800000001</v>
      </c>
      <c r="AU16" s="289">
        <f t="shared" si="6"/>
        <v>311491.91800000001</v>
      </c>
      <c r="AV16" s="289">
        <f t="shared" si="6"/>
        <v>311491.91800000001</v>
      </c>
      <c r="AW16" s="289">
        <f t="shared" si="6"/>
        <v>311491.91800000001</v>
      </c>
      <c r="AX16" s="289">
        <f t="shared" si="6"/>
        <v>311491.91800000001</v>
      </c>
      <c r="AY16" s="289">
        <f t="shared" si="6"/>
        <v>311491.91800000001</v>
      </c>
      <c r="AZ16" s="289">
        <f t="shared" si="6"/>
        <v>311491.91800000001</v>
      </c>
      <c r="BA16" s="290">
        <f t="shared" si="6"/>
        <v>311491.91800000001</v>
      </c>
    </row>
    <row r="17" spans="2:53">
      <c r="B17" s="311" t="s">
        <v>276</v>
      </c>
      <c r="C17" s="139"/>
      <c r="D17" s="10">
        <f>-D26</f>
        <v>0</v>
      </c>
      <c r="E17" s="10">
        <f t="shared" ref="E17:BA17" si="7">-E26</f>
        <v>0</v>
      </c>
      <c r="F17" s="10">
        <f t="shared" si="7"/>
        <v>0</v>
      </c>
      <c r="G17" s="10">
        <f t="shared" si="7"/>
        <v>0</v>
      </c>
      <c r="H17" s="10">
        <f t="shared" si="7"/>
        <v>0</v>
      </c>
      <c r="I17" s="10">
        <f t="shared" si="7"/>
        <v>0</v>
      </c>
      <c r="J17" s="10">
        <f t="shared" si="7"/>
        <v>0</v>
      </c>
      <c r="K17" s="10">
        <f t="shared" si="7"/>
        <v>0</v>
      </c>
      <c r="L17" s="10">
        <f t="shared" si="7"/>
        <v>0</v>
      </c>
      <c r="M17" s="10">
        <f t="shared" si="7"/>
        <v>0</v>
      </c>
      <c r="N17" s="10">
        <f t="shared" si="7"/>
        <v>0</v>
      </c>
      <c r="O17" s="10">
        <f t="shared" si="7"/>
        <v>0</v>
      </c>
      <c r="P17" s="10">
        <f t="shared" si="7"/>
        <v>0</v>
      </c>
      <c r="Q17" s="10">
        <f t="shared" si="7"/>
        <v>0</v>
      </c>
      <c r="R17" s="10">
        <f t="shared" si="7"/>
        <v>0</v>
      </c>
      <c r="S17" s="10">
        <f t="shared" si="7"/>
        <v>0</v>
      </c>
      <c r="T17" s="10">
        <f t="shared" si="7"/>
        <v>0</v>
      </c>
      <c r="U17" s="10">
        <f t="shared" si="7"/>
        <v>0</v>
      </c>
      <c r="V17" s="10">
        <f t="shared" si="7"/>
        <v>0</v>
      </c>
      <c r="W17" s="10">
        <f t="shared" si="7"/>
        <v>0</v>
      </c>
      <c r="X17" s="10">
        <f t="shared" si="7"/>
        <v>0</v>
      </c>
      <c r="Y17" s="10">
        <f t="shared" si="7"/>
        <v>0</v>
      </c>
      <c r="Z17" s="10">
        <f t="shared" si="7"/>
        <v>0</v>
      </c>
      <c r="AA17" s="10">
        <f t="shared" si="7"/>
        <v>0</v>
      </c>
      <c r="AB17" s="10">
        <f t="shared" si="7"/>
        <v>0</v>
      </c>
      <c r="AC17" s="10">
        <f t="shared" si="7"/>
        <v>0</v>
      </c>
      <c r="AD17" s="10">
        <f t="shared" si="7"/>
        <v>0</v>
      </c>
      <c r="AE17" s="10">
        <f t="shared" si="7"/>
        <v>0</v>
      </c>
      <c r="AF17" s="10">
        <f t="shared" si="7"/>
        <v>0</v>
      </c>
      <c r="AG17" s="10">
        <f t="shared" si="7"/>
        <v>0</v>
      </c>
      <c r="AH17" s="10">
        <f t="shared" si="7"/>
        <v>0</v>
      </c>
      <c r="AI17" s="10">
        <f t="shared" si="7"/>
        <v>0</v>
      </c>
      <c r="AJ17" s="10">
        <f t="shared" si="7"/>
        <v>0</v>
      </c>
      <c r="AK17" s="10">
        <f t="shared" si="7"/>
        <v>0</v>
      </c>
      <c r="AL17" s="10">
        <f t="shared" si="7"/>
        <v>0</v>
      </c>
      <c r="AM17" s="10">
        <f t="shared" si="7"/>
        <v>0</v>
      </c>
      <c r="AN17" s="10">
        <f t="shared" si="7"/>
        <v>0</v>
      </c>
      <c r="AO17" s="10">
        <f t="shared" si="7"/>
        <v>0</v>
      </c>
      <c r="AP17" s="10">
        <f t="shared" si="7"/>
        <v>0</v>
      </c>
      <c r="AQ17" s="10">
        <f t="shared" si="7"/>
        <v>0</v>
      </c>
      <c r="AR17" s="10">
        <f t="shared" si="7"/>
        <v>0</v>
      </c>
      <c r="AS17" s="10">
        <f t="shared" si="7"/>
        <v>0</v>
      </c>
      <c r="AT17" s="10">
        <f t="shared" si="7"/>
        <v>0</v>
      </c>
      <c r="AU17" s="10">
        <f t="shared" si="7"/>
        <v>0</v>
      </c>
      <c r="AV17" s="10">
        <f t="shared" si="7"/>
        <v>0</v>
      </c>
      <c r="AW17" s="10">
        <f t="shared" si="7"/>
        <v>0</v>
      </c>
      <c r="AX17" s="10">
        <f t="shared" si="7"/>
        <v>0</v>
      </c>
      <c r="AY17" s="10">
        <f t="shared" si="7"/>
        <v>0</v>
      </c>
      <c r="AZ17" s="10">
        <f t="shared" si="7"/>
        <v>0</v>
      </c>
      <c r="BA17" s="291">
        <f t="shared" si="7"/>
        <v>0</v>
      </c>
    </row>
    <row r="18" spans="2:53">
      <c r="B18" s="311" t="s">
        <v>275</v>
      </c>
      <c r="C18" s="139"/>
      <c r="D18" s="10">
        <f>D16+D17</f>
        <v>311491.91800000001</v>
      </c>
      <c r="E18" s="10">
        <f t="shared" ref="E18:BA18" si="8">E16+E17</f>
        <v>311491.91800000001</v>
      </c>
      <c r="F18" s="10">
        <f t="shared" si="8"/>
        <v>311491.91800000001</v>
      </c>
      <c r="G18" s="10">
        <f t="shared" si="8"/>
        <v>311491.91800000001</v>
      </c>
      <c r="H18" s="10">
        <f t="shared" si="8"/>
        <v>311491.91800000001</v>
      </c>
      <c r="I18" s="10">
        <f t="shared" si="8"/>
        <v>311491.91800000001</v>
      </c>
      <c r="J18" s="10">
        <f t="shared" si="8"/>
        <v>311491.91800000001</v>
      </c>
      <c r="K18" s="10">
        <f t="shared" si="8"/>
        <v>311491.91800000001</v>
      </c>
      <c r="L18" s="10">
        <f t="shared" si="8"/>
        <v>311491.91800000001</v>
      </c>
      <c r="M18" s="10">
        <f t="shared" si="8"/>
        <v>311491.91800000001</v>
      </c>
      <c r="N18" s="10">
        <f t="shared" si="8"/>
        <v>311491.91800000001</v>
      </c>
      <c r="O18" s="10">
        <f t="shared" si="8"/>
        <v>311491.91800000001</v>
      </c>
      <c r="P18" s="10">
        <f t="shared" si="8"/>
        <v>311491.91800000001</v>
      </c>
      <c r="Q18" s="10">
        <f t="shared" si="8"/>
        <v>311491.91800000001</v>
      </c>
      <c r="R18" s="10">
        <f t="shared" si="8"/>
        <v>311491.91800000001</v>
      </c>
      <c r="S18" s="10">
        <f t="shared" si="8"/>
        <v>311491.91800000001</v>
      </c>
      <c r="T18" s="10">
        <f t="shared" si="8"/>
        <v>311491.91800000001</v>
      </c>
      <c r="U18" s="10">
        <f t="shared" si="8"/>
        <v>311491.91800000001</v>
      </c>
      <c r="V18" s="10">
        <f t="shared" si="8"/>
        <v>311491.91800000001</v>
      </c>
      <c r="W18" s="10">
        <f t="shared" si="8"/>
        <v>311491.91800000001</v>
      </c>
      <c r="X18" s="10">
        <f t="shared" si="8"/>
        <v>311491.91800000001</v>
      </c>
      <c r="Y18" s="10">
        <f t="shared" si="8"/>
        <v>311491.91800000001</v>
      </c>
      <c r="Z18" s="10">
        <f t="shared" si="8"/>
        <v>311491.91800000001</v>
      </c>
      <c r="AA18" s="10">
        <f t="shared" si="8"/>
        <v>311491.91800000001</v>
      </c>
      <c r="AB18" s="10">
        <f t="shared" si="8"/>
        <v>311491.91800000001</v>
      </c>
      <c r="AC18" s="10">
        <f t="shared" si="8"/>
        <v>311491.91800000001</v>
      </c>
      <c r="AD18" s="10">
        <f t="shared" si="8"/>
        <v>311491.91800000001</v>
      </c>
      <c r="AE18" s="10">
        <f t="shared" si="8"/>
        <v>311491.91800000001</v>
      </c>
      <c r="AF18" s="10">
        <f t="shared" si="8"/>
        <v>311491.91800000001</v>
      </c>
      <c r="AG18" s="10">
        <f t="shared" si="8"/>
        <v>311491.91800000001</v>
      </c>
      <c r="AH18" s="10">
        <f t="shared" si="8"/>
        <v>311491.91800000001</v>
      </c>
      <c r="AI18" s="10">
        <f t="shared" si="8"/>
        <v>311491.91800000001</v>
      </c>
      <c r="AJ18" s="10">
        <f t="shared" si="8"/>
        <v>311491.91800000001</v>
      </c>
      <c r="AK18" s="10">
        <f t="shared" si="8"/>
        <v>311491.91800000001</v>
      </c>
      <c r="AL18" s="10">
        <f t="shared" si="8"/>
        <v>311491.91800000001</v>
      </c>
      <c r="AM18" s="10">
        <f t="shared" si="8"/>
        <v>311491.91800000001</v>
      </c>
      <c r="AN18" s="10">
        <f t="shared" si="8"/>
        <v>311491.91800000001</v>
      </c>
      <c r="AO18" s="10">
        <f t="shared" si="8"/>
        <v>311491.91800000001</v>
      </c>
      <c r="AP18" s="10">
        <f t="shared" si="8"/>
        <v>311491.91800000001</v>
      </c>
      <c r="AQ18" s="10">
        <f t="shared" si="8"/>
        <v>311491.91800000001</v>
      </c>
      <c r="AR18" s="10">
        <f t="shared" si="8"/>
        <v>311491.91800000001</v>
      </c>
      <c r="AS18" s="10">
        <f t="shared" si="8"/>
        <v>311491.91800000001</v>
      </c>
      <c r="AT18" s="10">
        <f t="shared" si="8"/>
        <v>311491.91800000001</v>
      </c>
      <c r="AU18" s="10">
        <f t="shared" si="8"/>
        <v>311491.91800000001</v>
      </c>
      <c r="AV18" s="10">
        <f t="shared" si="8"/>
        <v>311491.91800000001</v>
      </c>
      <c r="AW18" s="10">
        <f t="shared" si="8"/>
        <v>311491.91800000001</v>
      </c>
      <c r="AX18" s="10">
        <f t="shared" si="8"/>
        <v>311491.91800000001</v>
      </c>
      <c r="AY18" s="10">
        <f t="shared" si="8"/>
        <v>311491.91800000001</v>
      </c>
      <c r="AZ18" s="10">
        <f t="shared" si="8"/>
        <v>311491.91800000001</v>
      </c>
      <c r="BA18" s="291">
        <f t="shared" si="8"/>
        <v>311491.91800000001</v>
      </c>
    </row>
    <row r="19" spans="2:53">
      <c r="B19" s="479" t="s">
        <v>279</v>
      </c>
      <c r="C19" s="480"/>
      <c r="D19" s="39">
        <f>Cockpit!H20</f>
        <v>0.02</v>
      </c>
      <c r="E19" s="39">
        <f t="shared" ref="E19:AJ19" si="9">D19</f>
        <v>0.02</v>
      </c>
      <c r="F19" s="39">
        <f t="shared" si="9"/>
        <v>0.02</v>
      </c>
      <c r="G19" s="39">
        <f t="shared" si="9"/>
        <v>0.02</v>
      </c>
      <c r="H19" s="39">
        <f t="shared" si="9"/>
        <v>0.02</v>
      </c>
      <c r="I19" s="39">
        <f t="shared" si="9"/>
        <v>0.02</v>
      </c>
      <c r="J19" s="39">
        <f t="shared" si="9"/>
        <v>0.02</v>
      </c>
      <c r="K19" s="39">
        <f t="shared" si="9"/>
        <v>0.02</v>
      </c>
      <c r="L19" s="39">
        <f t="shared" si="9"/>
        <v>0.02</v>
      </c>
      <c r="M19" s="39">
        <f t="shared" si="9"/>
        <v>0.02</v>
      </c>
      <c r="N19" s="39">
        <f t="shared" si="9"/>
        <v>0.02</v>
      </c>
      <c r="O19" s="39">
        <f t="shared" si="9"/>
        <v>0.02</v>
      </c>
      <c r="P19" s="39">
        <f t="shared" si="9"/>
        <v>0.02</v>
      </c>
      <c r="Q19" s="39">
        <f t="shared" si="9"/>
        <v>0.02</v>
      </c>
      <c r="R19" s="39">
        <f t="shared" si="9"/>
        <v>0.02</v>
      </c>
      <c r="S19" s="39">
        <f t="shared" si="9"/>
        <v>0.02</v>
      </c>
      <c r="T19" s="39">
        <f t="shared" si="9"/>
        <v>0.02</v>
      </c>
      <c r="U19" s="39">
        <f t="shared" si="9"/>
        <v>0.02</v>
      </c>
      <c r="V19" s="39">
        <f t="shared" si="9"/>
        <v>0.02</v>
      </c>
      <c r="W19" s="39">
        <f t="shared" si="9"/>
        <v>0.02</v>
      </c>
      <c r="X19" s="39">
        <f t="shared" si="9"/>
        <v>0.02</v>
      </c>
      <c r="Y19" s="39">
        <f t="shared" si="9"/>
        <v>0.02</v>
      </c>
      <c r="Z19" s="39">
        <f t="shared" si="9"/>
        <v>0.02</v>
      </c>
      <c r="AA19" s="39">
        <f t="shared" si="9"/>
        <v>0.02</v>
      </c>
      <c r="AB19" s="39">
        <f t="shared" si="9"/>
        <v>0.02</v>
      </c>
      <c r="AC19" s="39">
        <f t="shared" si="9"/>
        <v>0.02</v>
      </c>
      <c r="AD19" s="39">
        <f t="shared" si="9"/>
        <v>0.02</v>
      </c>
      <c r="AE19" s="39">
        <f t="shared" si="9"/>
        <v>0.02</v>
      </c>
      <c r="AF19" s="39">
        <f t="shared" si="9"/>
        <v>0.02</v>
      </c>
      <c r="AG19" s="39">
        <f t="shared" si="9"/>
        <v>0.02</v>
      </c>
      <c r="AH19" s="39">
        <f t="shared" si="9"/>
        <v>0.02</v>
      </c>
      <c r="AI19" s="39">
        <f t="shared" si="9"/>
        <v>0.02</v>
      </c>
      <c r="AJ19" s="39">
        <f t="shared" si="9"/>
        <v>0.02</v>
      </c>
      <c r="AK19" s="39">
        <f t="shared" ref="AK19:BA19" si="10">AJ19</f>
        <v>0.02</v>
      </c>
      <c r="AL19" s="39">
        <f t="shared" si="10"/>
        <v>0.02</v>
      </c>
      <c r="AM19" s="39">
        <f t="shared" si="10"/>
        <v>0.02</v>
      </c>
      <c r="AN19" s="39">
        <f t="shared" si="10"/>
        <v>0.02</v>
      </c>
      <c r="AO19" s="39">
        <f t="shared" si="10"/>
        <v>0.02</v>
      </c>
      <c r="AP19" s="39">
        <f t="shared" si="10"/>
        <v>0.02</v>
      </c>
      <c r="AQ19" s="39">
        <f t="shared" si="10"/>
        <v>0.02</v>
      </c>
      <c r="AR19" s="39">
        <f t="shared" si="10"/>
        <v>0.02</v>
      </c>
      <c r="AS19" s="39">
        <f t="shared" si="10"/>
        <v>0.02</v>
      </c>
      <c r="AT19" s="39">
        <f t="shared" si="10"/>
        <v>0.02</v>
      </c>
      <c r="AU19" s="39">
        <f t="shared" si="10"/>
        <v>0.02</v>
      </c>
      <c r="AV19" s="39">
        <f t="shared" si="10"/>
        <v>0.02</v>
      </c>
      <c r="AW19" s="39">
        <f t="shared" si="10"/>
        <v>0.02</v>
      </c>
      <c r="AX19" s="39">
        <f t="shared" si="10"/>
        <v>0.02</v>
      </c>
      <c r="AY19" s="39">
        <f t="shared" si="10"/>
        <v>0.02</v>
      </c>
      <c r="AZ19" s="39">
        <f t="shared" si="10"/>
        <v>0.02</v>
      </c>
      <c r="BA19" s="312">
        <f t="shared" si="10"/>
        <v>0.02</v>
      </c>
    </row>
    <row r="20" spans="2:53">
      <c r="B20" s="479" t="s">
        <v>280</v>
      </c>
      <c r="C20" s="480"/>
      <c r="D20" s="10">
        <f>D19*D18</f>
        <v>6229.8383600000006</v>
      </c>
      <c r="E20" s="10">
        <f t="shared" ref="E20:AJ20" si="11">MIN(E19*E18,E18-D22)</f>
        <v>6229.8383600000006</v>
      </c>
      <c r="F20" s="10">
        <f t="shared" si="11"/>
        <v>6229.8383600000006</v>
      </c>
      <c r="G20" s="10">
        <f t="shared" si="11"/>
        <v>6229.8383600000006</v>
      </c>
      <c r="H20" s="10">
        <f t="shared" si="11"/>
        <v>6229.8383600000006</v>
      </c>
      <c r="I20" s="10">
        <f t="shared" si="11"/>
        <v>6229.8383600000006</v>
      </c>
      <c r="J20" s="10">
        <f t="shared" si="11"/>
        <v>6229.8383600000006</v>
      </c>
      <c r="K20" s="10">
        <f t="shared" si="11"/>
        <v>6229.8383600000006</v>
      </c>
      <c r="L20" s="10">
        <f t="shared" si="11"/>
        <v>6229.8383600000006</v>
      </c>
      <c r="M20" s="10">
        <f t="shared" si="11"/>
        <v>6229.8383600000006</v>
      </c>
      <c r="N20" s="10">
        <f t="shared" si="11"/>
        <v>6229.8383600000006</v>
      </c>
      <c r="O20" s="10">
        <f t="shared" si="11"/>
        <v>6229.8383600000006</v>
      </c>
      <c r="P20" s="10">
        <f t="shared" si="11"/>
        <v>6229.8383600000006</v>
      </c>
      <c r="Q20" s="10">
        <f t="shared" si="11"/>
        <v>6229.8383600000006</v>
      </c>
      <c r="R20" s="10">
        <f t="shared" si="11"/>
        <v>6229.8383600000006</v>
      </c>
      <c r="S20" s="10">
        <f t="shared" si="11"/>
        <v>6229.8383600000006</v>
      </c>
      <c r="T20" s="10">
        <f t="shared" si="11"/>
        <v>6229.8383600000006</v>
      </c>
      <c r="U20" s="10">
        <f t="shared" si="11"/>
        <v>6229.8383600000006</v>
      </c>
      <c r="V20" s="10">
        <f t="shared" si="11"/>
        <v>6229.8383600000006</v>
      </c>
      <c r="W20" s="10">
        <f t="shared" si="11"/>
        <v>6229.8383600000006</v>
      </c>
      <c r="X20" s="10">
        <f t="shared" si="11"/>
        <v>6229.8383600000006</v>
      </c>
      <c r="Y20" s="10">
        <f t="shared" si="11"/>
        <v>6229.8383600000006</v>
      </c>
      <c r="Z20" s="10">
        <f t="shared" si="11"/>
        <v>6229.8383600000006</v>
      </c>
      <c r="AA20" s="10">
        <f t="shared" si="11"/>
        <v>6229.8383600000006</v>
      </c>
      <c r="AB20" s="10">
        <f t="shared" si="11"/>
        <v>6229.8383600000006</v>
      </c>
      <c r="AC20" s="10">
        <f t="shared" si="11"/>
        <v>6229.8383600000006</v>
      </c>
      <c r="AD20" s="10">
        <f t="shared" si="11"/>
        <v>6229.8383600000006</v>
      </c>
      <c r="AE20" s="10">
        <f t="shared" si="11"/>
        <v>6229.8383600000006</v>
      </c>
      <c r="AF20" s="10">
        <f t="shared" si="11"/>
        <v>6229.8383600000006</v>
      </c>
      <c r="AG20" s="10">
        <f t="shared" si="11"/>
        <v>6229.8383600000006</v>
      </c>
      <c r="AH20" s="10">
        <f t="shared" si="11"/>
        <v>6229.8383600000006</v>
      </c>
      <c r="AI20" s="10">
        <f t="shared" si="11"/>
        <v>6229.8383600000006</v>
      </c>
      <c r="AJ20" s="10">
        <f t="shared" si="11"/>
        <v>6229.8383600000006</v>
      </c>
      <c r="AK20" s="10">
        <f t="shared" ref="AK20:BA20" si="12">MIN(AK19*AK18,AK18-AJ22)</f>
        <v>6229.8383600000006</v>
      </c>
      <c r="AL20" s="10">
        <f t="shared" si="12"/>
        <v>6229.8383600000006</v>
      </c>
      <c r="AM20" s="10">
        <f t="shared" si="12"/>
        <v>6229.8383600000006</v>
      </c>
      <c r="AN20" s="10">
        <f t="shared" si="12"/>
        <v>6229.8383600000006</v>
      </c>
      <c r="AO20" s="10">
        <f t="shared" si="12"/>
        <v>6229.8383600000006</v>
      </c>
      <c r="AP20" s="10">
        <f t="shared" si="12"/>
        <v>6229.8383600000006</v>
      </c>
      <c r="AQ20" s="10">
        <f t="shared" si="12"/>
        <v>6229.8383600000006</v>
      </c>
      <c r="AR20" s="10">
        <f t="shared" si="12"/>
        <v>6229.8383600000006</v>
      </c>
      <c r="AS20" s="10">
        <f t="shared" si="12"/>
        <v>6229.8383600000006</v>
      </c>
      <c r="AT20" s="10">
        <f t="shared" si="12"/>
        <v>6229.8383600000006</v>
      </c>
      <c r="AU20" s="10">
        <f t="shared" si="12"/>
        <v>6229.8383600000006</v>
      </c>
      <c r="AV20" s="10">
        <f t="shared" si="12"/>
        <v>6229.8383600000006</v>
      </c>
      <c r="AW20" s="10">
        <f t="shared" si="12"/>
        <v>6229.8383600000006</v>
      </c>
      <c r="AX20" s="10">
        <f t="shared" si="12"/>
        <v>6229.8383600000006</v>
      </c>
      <c r="AY20" s="10">
        <f t="shared" si="12"/>
        <v>6229.8383600000006</v>
      </c>
      <c r="AZ20" s="10">
        <f t="shared" si="12"/>
        <v>6229.8383600000006</v>
      </c>
      <c r="BA20" s="291">
        <f t="shared" si="12"/>
        <v>6229.8383600000006</v>
      </c>
    </row>
    <row r="21" spans="2:53">
      <c r="B21" s="496" t="s">
        <v>281</v>
      </c>
      <c r="C21" s="497"/>
      <c r="D21" s="40">
        <f>D20/12</f>
        <v>519.15319666666676</v>
      </c>
      <c r="E21" s="10">
        <f>E20/12</f>
        <v>519.15319666666676</v>
      </c>
      <c r="F21" s="10">
        <f t="shared" ref="F21:BA21" si="13">F20/12</f>
        <v>519.15319666666676</v>
      </c>
      <c r="G21" s="10">
        <f t="shared" si="13"/>
        <v>519.15319666666676</v>
      </c>
      <c r="H21" s="10">
        <f t="shared" si="13"/>
        <v>519.15319666666676</v>
      </c>
      <c r="I21" s="10">
        <f t="shared" si="13"/>
        <v>519.15319666666676</v>
      </c>
      <c r="J21" s="10">
        <f t="shared" si="13"/>
        <v>519.15319666666676</v>
      </c>
      <c r="K21" s="10">
        <f t="shared" si="13"/>
        <v>519.15319666666676</v>
      </c>
      <c r="L21" s="10">
        <f t="shared" si="13"/>
        <v>519.15319666666676</v>
      </c>
      <c r="M21" s="10">
        <f t="shared" si="13"/>
        <v>519.15319666666676</v>
      </c>
      <c r="N21" s="10">
        <f t="shared" si="13"/>
        <v>519.15319666666676</v>
      </c>
      <c r="O21" s="10">
        <f t="shared" si="13"/>
        <v>519.15319666666676</v>
      </c>
      <c r="P21" s="10">
        <f t="shared" si="13"/>
        <v>519.15319666666676</v>
      </c>
      <c r="Q21" s="10">
        <f t="shared" si="13"/>
        <v>519.15319666666676</v>
      </c>
      <c r="R21" s="10">
        <f t="shared" si="13"/>
        <v>519.15319666666676</v>
      </c>
      <c r="S21" s="10">
        <f t="shared" si="13"/>
        <v>519.15319666666676</v>
      </c>
      <c r="T21" s="10">
        <f t="shared" si="13"/>
        <v>519.15319666666676</v>
      </c>
      <c r="U21" s="10">
        <f t="shared" si="13"/>
        <v>519.15319666666676</v>
      </c>
      <c r="V21" s="10">
        <f t="shared" si="13"/>
        <v>519.15319666666676</v>
      </c>
      <c r="W21" s="10">
        <f t="shared" si="13"/>
        <v>519.15319666666676</v>
      </c>
      <c r="X21" s="10">
        <f t="shared" si="13"/>
        <v>519.15319666666676</v>
      </c>
      <c r="Y21" s="10">
        <f t="shared" si="13"/>
        <v>519.15319666666676</v>
      </c>
      <c r="Z21" s="10">
        <f t="shared" si="13"/>
        <v>519.15319666666676</v>
      </c>
      <c r="AA21" s="10">
        <f t="shared" si="13"/>
        <v>519.15319666666676</v>
      </c>
      <c r="AB21" s="10">
        <f t="shared" si="13"/>
        <v>519.15319666666676</v>
      </c>
      <c r="AC21" s="10">
        <f t="shared" si="13"/>
        <v>519.15319666666676</v>
      </c>
      <c r="AD21" s="10">
        <f t="shared" si="13"/>
        <v>519.15319666666676</v>
      </c>
      <c r="AE21" s="10">
        <f t="shared" si="13"/>
        <v>519.15319666666676</v>
      </c>
      <c r="AF21" s="10">
        <f t="shared" si="13"/>
        <v>519.15319666666676</v>
      </c>
      <c r="AG21" s="10">
        <f t="shared" si="13"/>
        <v>519.15319666666676</v>
      </c>
      <c r="AH21" s="10">
        <f t="shared" si="13"/>
        <v>519.15319666666676</v>
      </c>
      <c r="AI21" s="10">
        <f t="shared" si="13"/>
        <v>519.15319666666676</v>
      </c>
      <c r="AJ21" s="10">
        <f t="shared" si="13"/>
        <v>519.15319666666676</v>
      </c>
      <c r="AK21" s="10">
        <f t="shared" si="13"/>
        <v>519.15319666666676</v>
      </c>
      <c r="AL21" s="10">
        <f t="shared" si="13"/>
        <v>519.15319666666676</v>
      </c>
      <c r="AM21" s="10">
        <f t="shared" si="13"/>
        <v>519.15319666666676</v>
      </c>
      <c r="AN21" s="10">
        <f t="shared" si="13"/>
        <v>519.15319666666676</v>
      </c>
      <c r="AO21" s="10">
        <f t="shared" si="13"/>
        <v>519.15319666666676</v>
      </c>
      <c r="AP21" s="10">
        <f t="shared" si="13"/>
        <v>519.15319666666676</v>
      </c>
      <c r="AQ21" s="10">
        <f t="shared" si="13"/>
        <v>519.15319666666676</v>
      </c>
      <c r="AR21" s="10">
        <f t="shared" si="13"/>
        <v>519.15319666666676</v>
      </c>
      <c r="AS21" s="10">
        <f t="shared" si="13"/>
        <v>519.15319666666676</v>
      </c>
      <c r="AT21" s="10">
        <f t="shared" si="13"/>
        <v>519.15319666666676</v>
      </c>
      <c r="AU21" s="10">
        <f t="shared" si="13"/>
        <v>519.15319666666676</v>
      </c>
      <c r="AV21" s="10">
        <f t="shared" si="13"/>
        <v>519.15319666666676</v>
      </c>
      <c r="AW21" s="10">
        <f t="shared" si="13"/>
        <v>519.15319666666676</v>
      </c>
      <c r="AX21" s="10">
        <f t="shared" si="13"/>
        <v>519.15319666666676</v>
      </c>
      <c r="AY21" s="10">
        <f t="shared" si="13"/>
        <v>519.15319666666676</v>
      </c>
      <c r="AZ21" s="10">
        <f t="shared" si="13"/>
        <v>519.15319666666676</v>
      </c>
      <c r="BA21" s="291">
        <f t="shared" si="13"/>
        <v>519.15319666666676</v>
      </c>
    </row>
    <row r="22" spans="2:53" ht="16" thickBot="1">
      <c r="B22" s="482" t="s">
        <v>270</v>
      </c>
      <c r="C22" s="483"/>
      <c r="D22" s="292">
        <f>D20</f>
        <v>6229.8383600000006</v>
      </c>
      <c r="E22" s="292">
        <f t="shared" ref="E22:AJ22" si="14">D22+E20</f>
        <v>12459.676720000001</v>
      </c>
      <c r="F22" s="292">
        <f t="shared" si="14"/>
        <v>18689.515080000001</v>
      </c>
      <c r="G22" s="292">
        <f t="shared" si="14"/>
        <v>24919.353440000003</v>
      </c>
      <c r="H22" s="292">
        <f t="shared" si="14"/>
        <v>31149.191800000004</v>
      </c>
      <c r="I22" s="292">
        <f t="shared" si="14"/>
        <v>37379.030160000002</v>
      </c>
      <c r="J22" s="292">
        <f t="shared" si="14"/>
        <v>43608.868520000004</v>
      </c>
      <c r="K22" s="292">
        <f t="shared" si="14"/>
        <v>49838.706880000005</v>
      </c>
      <c r="L22" s="292">
        <f t="shared" si="14"/>
        <v>56068.545240000007</v>
      </c>
      <c r="M22" s="292">
        <f t="shared" si="14"/>
        <v>62298.383600000008</v>
      </c>
      <c r="N22" s="292">
        <f t="shared" si="14"/>
        <v>68528.22196000001</v>
      </c>
      <c r="O22" s="292">
        <f t="shared" si="14"/>
        <v>74758.060320000004</v>
      </c>
      <c r="P22" s="292">
        <f t="shared" si="14"/>
        <v>80987.898679999998</v>
      </c>
      <c r="Q22" s="292">
        <f t="shared" si="14"/>
        <v>87217.737039999993</v>
      </c>
      <c r="R22" s="292">
        <f t="shared" si="14"/>
        <v>93447.575399999987</v>
      </c>
      <c r="S22" s="292">
        <f t="shared" si="14"/>
        <v>99677.413759999981</v>
      </c>
      <c r="T22" s="292">
        <f t="shared" si="14"/>
        <v>105907.25211999998</v>
      </c>
      <c r="U22" s="292">
        <f t="shared" si="14"/>
        <v>112137.09047999997</v>
      </c>
      <c r="V22" s="292">
        <f t="shared" si="14"/>
        <v>118366.92883999996</v>
      </c>
      <c r="W22" s="292">
        <f t="shared" si="14"/>
        <v>124596.76719999996</v>
      </c>
      <c r="X22" s="292">
        <f t="shared" si="14"/>
        <v>130826.60555999995</v>
      </c>
      <c r="Y22" s="292">
        <f t="shared" si="14"/>
        <v>137056.44391999996</v>
      </c>
      <c r="Z22" s="292">
        <f t="shared" si="14"/>
        <v>143286.28227999996</v>
      </c>
      <c r="AA22" s="292">
        <f t="shared" si="14"/>
        <v>149516.12063999995</v>
      </c>
      <c r="AB22" s="292">
        <f t="shared" si="14"/>
        <v>155745.95899999994</v>
      </c>
      <c r="AC22" s="292">
        <f t="shared" si="14"/>
        <v>161975.79735999994</v>
      </c>
      <c r="AD22" s="292">
        <f t="shared" si="14"/>
        <v>168205.63571999993</v>
      </c>
      <c r="AE22" s="292">
        <f t="shared" si="14"/>
        <v>174435.47407999993</v>
      </c>
      <c r="AF22" s="292">
        <f t="shared" si="14"/>
        <v>180665.31243999992</v>
      </c>
      <c r="AG22" s="292">
        <f t="shared" si="14"/>
        <v>186895.15079999992</v>
      </c>
      <c r="AH22" s="292">
        <f t="shared" si="14"/>
        <v>193124.98915999991</v>
      </c>
      <c r="AI22" s="292">
        <f t="shared" si="14"/>
        <v>199354.8275199999</v>
      </c>
      <c r="AJ22" s="292">
        <f t="shared" si="14"/>
        <v>205584.6658799999</v>
      </c>
      <c r="AK22" s="292">
        <f t="shared" ref="AK22:BA22" si="15">AJ22+AK20</f>
        <v>211814.50423999989</v>
      </c>
      <c r="AL22" s="292">
        <f t="shared" si="15"/>
        <v>218044.34259999989</v>
      </c>
      <c r="AM22" s="292">
        <f t="shared" si="15"/>
        <v>224274.18095999988</v>
      </c>
      <c r="AN22" s="292">
        <f t="shared" si="15"/>
        <v>230504.01931999988</v>
      </c>
      <c r="AO22" s="292">
        <f t="shared" si="15"/>
        <v>236733.85767999987</v>
      </c>
      <c r="AP22" s="292">
        <f t="shared" si="15"/>
        <v>242963.69603999986</v>
      </c>
      <c r="AQ22" s="292">
        <f t="shared" si="15"/>
        <v>249193.53439999986</v>
      </c>
      <c r="AR22" s="292">
        <f t="shared" si="15"/>
        <v>255423.37275999985</v>
      </c>
      <c r="AS22" s="292">
        <f t="shared" si="15"/>
        <v>261653.21111999985</v>
      </c>
      <c r="AT22" s="292">
        <f t="shared" si="15"/>
        <v>267883.04947999987</v>
      </c>
      <c r="AU22" s="292">
        <f t="shared" si="15"/>
        <v>274112.88783999986</v>
      </c>
      <c r="AV22" s="292">
        <f t="shared" si="15"/>
        <v>280342.72619999986</v>
      </c>
      <c r="AW22" s="292">
        <f t="shared" si="15"/>
        <v>286572.56455999985</v>
      </c>
      <c r="AX22" s="292">
        <f t="shared" si="15"/>
        <v>292802.40291999985</v>
      </c>
      <c r="AY22" s="292">
        <f t="shared" si="15"/>
        <v>299032.24127999984</v>
      </c>
      <c r="AZ22" s="292">
        <f t="shared" si="15"/>
        <v>305262.07963999984</v>
      </c>
      <c r="BA22" s="293">
        <f t="shared" si="15"/>
        <v>311491.91799999983</v>
      </c>
    </row>
    <row r="23" spans="2:53" ht="16" thickBot="1">
      <c r="D23" s="38"/>
    </row>
    <row r="24" spans="2:53" ht="17" thickBot="1">
      <c r="B24" s="281" t="s">
        <v>274</v>
      </c>
      <c r="D24" s="38"/>
    </row>
    <row r="25" spans="2:53" ht="16" thickBot="1">
      <c r="B25" s="284" t="s">
        <v>48</v>
      </c>
      <c r="C25" s="285"/>
      <c r="D25" s="286">
        <f>D7</f>
        <v>2020</v>
      </c>
      <c r="E25" s="287">
        <f t="shared" ref="E25:BA25" si="16">E7</f>
        <v>2021</v>
      </c>
      <c r="F25" s="287">
        <f t="shared" si="16"/>
        <v>2022</v>
      </c>
      <c r="G25" s="287">
        <f t="shared" si="16"/>
        <v>2023</v>
      </c>
      <c r="H25" s="287">
        <f t="shared" si="16"/>
        <v>2024</v>
      </c>
      <c r="I25" s="287">
        <f t="shared" si="16"/>
        <v>2025</v>
      </c>
      <c r="J25" s="287">
        <f t="shared" si="16"/>
        <v>2026</v>
      </c>
      <c r="K25" s="287">
        <f t="shared" si="16"/>
        <v>2027</v>
      </c>
      <c r="L25" s="287">
        <f t="shared" si="16"/>
        <v>2028</v>
      </c>
      <c r="M25" s="287">
        <f t="shared" si="16"/>
        <v>2029</v>
      </c>
      <c r="N25" s="287">
        <f t="shared" si="16"/>
        <v>2030</v>
      </c>
      <c r="O25" s="287">
        <f t="shared" si="16"/>
        <v>2031</v>
      </c>
      <c r="P25" s="287">
        <f t="shared" si="16"/>
        <v>2032</v>
      </c>
      <c r="Q25" s="287">
        <f t="shared" si="16"/>
        <v>2033</v>
      </c>
      <c r="R25" s="287">
        <f t="shared" si="16"/>
        <v>2034</v>
      </c>
      <c r="S25" s="287">
        <f t="shared" si="16"/>
        <v>2035</v>
      </c>
      <c r="T25" s="287">
        <f t="shared" si="16"/>
        <v>2036</v>
      </c>
      <c r="U25" s="287">
        <f t="shared" si="16"/>
        <v>2037</v>
      </c>
      <c r="V25" s="287">
        <f t="shared" si="16"/>
        <v>2038</v>
      </c>
      <c r="W25" s="287">
        <f t="shared" si="16"/>
        <v>2039</v>
      </c>
      <c r="X25" s="287">
        <f t="shared" si="16"/>
        <v>2040</v>
      </c>
      <c r="Y25" s="287">
        <f t="shared" si="16"/>
        <v>2041</v>
      </c>
      <c r="Z25" s="287">
        <f t="shared" si="16"/>
        <v>2042</v>
      </c>
      <c r="AA25" s="287">
        <f t="shared" si="16"/>
        <v>2043</v>
      </c>
      <c r="AB25" s="287">
        <f t="shared" si="16"/>
        <v>2044</v>
      </c>
      <c r="AC25" s="287">
        <f t="shared" si="16"/>
        <v>2045</v>
      </c>
      <c r="AD25" s="287">
        <f t="shared" si="16"/>
        <v>2046</v>
      </c>
      <c r="AE25" s="287">
        <f t="shared" si="16"/>
        <v>2047</v>
      </c>
      <c r="AF25" s="287">
        <f t="shared" si="16"/>
        <v>2048</v>
      </c>
      <c r="AG25" s="287">
        <f t="shared" si="16"/>
        <v>2049</v>
      </c>
      <c r="AH25" s="287">
        <f t="shared" si="16"/>
        <v>2050</v>
      </c>
      <c r="AI25" s="287">
        <f t="shared" si="16"/>
        <v>2051</v>
      </c>
      <c r="AJ25" s="287">
        <f t="shared" si="16"/>
        <v>2052</v>
      </c>
      <c r="AK25" s="287">
        <f t="shared" si="16"/>
        <v>2053</v>
      </c>
      <c r="AL25" s="287">
        <f t="shared" si="16"/>
        <v>2054</v>
      </c>
      <c r="AM25" s="287">
        <f t="shared" si="16"/>
        <v>2055</v>
      </c>
      <c r="AN25" s="287">
        <f t="shared" si="16"/>
        <v>2056</v>
      </c>
      <c r="AO25" s="287">
        <f t="shared" si="16"/>
        <v>2057</v>
      </c>
      <c r="AP25" s="287">
        <f t="shared" si="16"/>
        <v>2058</v>
      </c>
      <c r="AQ25" s="287">
        <f t="shared" si="16"/>
        <v>2059</v>
      </c>
      <c r="AR25" s="287">
        <f t="shared" si="16"/>
        <v>2060</v>
      </c>
      <c r="AS25" s="287">
        <f t="shared" si="16"/>
        <v>2061</v>
      </c>
      <c r="AT25" s="287">
        <f t="shared" si="16"/>
        <v>2062</v>
      </c>
      <c r="AU25" s="287">
        <f t="shared" si="16"/>
        <v>2063</v>
      </c>
      <c r="AV25" s="287">
        <f t="shared" si="16"/>
        <v>2064</v>
      </c>
      <c r="AW25" s="287">
        <f t="shared" si="16"/>
        <v>2065</v>
      </c>
      <c r="AX25" s="287">
        <f t="shared" si="16"/>
        <v>2066</v>
      </c>
      <c r="AY25" s="287">
        <f t="shared" si="16"/>
        <v>2067</v>
      </c>
      <c r="AZ25" s="287">
        <f t="shared" si="16"/>
        <v>2068</v>
      </c>
      <c r="BA25" s="288">
        <f t="shared" si="16"/>
        <v>2069</v>
      </c>
    </row>
    <row r="26" spans="2:53">
      <c r="B26" s="484" t="s">
        <v>278</v>
      </c>
      <c r="C26" s="485"/>
      <c r="D26" s="315">
        <v>0</v>
      </c>
      <c r="E26" s="289">
        <f t="shared" ref="E26:AJ26" si="17">D26</f>
        <v>0</v>
      </c>
      <c r="F26" s="289">
        <f t="shared" si="17"/>
        <v>0</v>
      </c>
      <c r="G26" s="289">
        <f t="shared" si="17"/>
        <v>0</v>
      </c>
      <c r="H26" s="289">
        <f t="shared" si="17"/>
        <v>0</v>
      </c>
      <c r="I26" s="289">
        <f t="shared" si="17"/>
        <v>0</v>
      </c>
      <c r="J26" s="289">
        <f t="shared" si="17"/>
        <v>0</v>
      </c>
      <c r="K26" s="289">
        <f t="shared" si="17"/>
        <v>0</v>
      </c>
      <c r="L26" s="289">
        <f t="shared" si="17"/>
        <v>0</v>
      </c>
      <c r="M26" s="289">
        <f t="shared" si="17"/>
        <v>0</v>
      </c>
      <c r="N26" s="289">
        <f t="shared" si="17"/>
        <v>0</v>
      </c>
      <c r="O26" s="289">
        <f t="shared" si="17"/>
        <v>0</v>
      </c>
      <c r="P26" s="289">
        <f t="shared" si="17"/>
        <v>0</v>
      </c>
      <c r="Q26" s="289">
        <f t="shared" si="17"/>
        <v>0</v>
      </c>
      <c r="R26" s="289">
        <f t="shared" si="17"/>
        <v>0</v>
      </c>
      <c r="S26" s="289">
        <f t="shared" si="17"/>
        <v>0</v>
      </c>
      <c r="T26" s="289">
        <f t="shared" si="17"/>
        <v>0</v>
      </c>
      <c r="U26" s="289">
        <f t="shared" si="17"/>
        <v>0</v>
      </c>
      <c r="V26" s="289">
        <f t="shared" si="17"/>
        <v>0</v>
      </c>
      <c r="W26" s="289">
        <f t="shared" si="17"/>
        <v>0</v>
      </c>
      <c r="X26" s="289">
        <f t="shared" si="17"/>
        <v>0</v>
      </c>
      <c r="Y26" s="289">
        <f t="shared" si="17"/>
        <v>0</v>
      </c>
      <c r="Z26" s="289">
        <f t="shared" si="17"/>
        <v>0</v>
      </c>
      <c r="AA26" s="289">
        <f t="shared" si="17"/>
        <v>0</v>
      </c>
      <c r="AB26" s="289">
        <f t="shared" si="17"/>
        <v>0</v>
      </c>
      <c r="AC26" s="289">
        <f t="shared" si="17"/>
        <v>0</v>
      </c>
      <c r="AD26" s="289">
        <f t="shared" si="17"/>
        <v>0</v>
      </c>
      <c r="AE26" s="289">
        <f t="shared" si="17"/>
        <v>0</v>
      </c>
      <c r="AF26" s="289">
        <f t="shared" si="17"/>
        <v>0</v>
      </c>
      <c r="AG26" s="289">
        <f t="shared" si="17"/>
        <v>0</v>
      </c>
      <c r="AH26" s="289">
        <f t="shared" si="17"/>
        <v>0</v>
      </c>
      <c r="AI26" s="289">
        <f t="shared" si="17"/>
        <v>0</v>
      </c>
      <c r="AJ26" s="289">
        <f t="shared" si="17"/>
        <v>0</v>
      </c>
      <c r="AK26" s="289">
        <f t="shared" ref="AK26:BA26" si="18">AJ26</f>
        <v>0</v>
      </c>
      <c r="AL26" s="289">
        <f t="shared" si="18"/>
        <v>0</v>
      </c>
      <c r="AM26" s="289">
        <f t="shared" si="18"/>
        <v>0</v>
      </c>
      <c r="AN26" s="289">
        <f t="shared" si="18"/>
        <v>0</v>
      </c>
      <c r="AO26" s="289">
        <f t="shared" si="18"/>
        <v>0</v>
      </c>
      <c r="AP26" s="289">
        <f t="shared" si="18"/>
        <v>0</v>
      </c>
      <c r="AQ26" s="289">
        <f t="shared" si="18"/>
        <v>0</v>
      </c>
      <c r="AR26" s="289">
        <f t="shared" si="18"/>
        <v>0</v>
      </c>
      <c r="AS26" s="289">
        <f t="shared" si="18"/>
        <v>0</v>
      </c>
      <c r="AT26" s="289">
        <f t="shared" si="18"/>
        <v>0</v>
      </c>
      <c r="AU26" s="289">
        <f t="shared" si="18"/>
        <v>0</v>
      </c>
      <c r="AV26" s="289">
        <f t="shared" si="18"/>
        <v>0</v>
      </c>
      <c r="AW26" s="289">
        <f t="shared" si="18"/>
        <v>0</v>
      </c>
      <c r="AX26" s="289">
        <f t="shared" si="18"/>
        <v>0</v>
      </c>
      <c r="AY26" s="289">
        <f t="shared" si="18"/>
        <v>0</v>
      </c>
      <c r="AZ26" s="289">
        <f t="shared" si="18"/>
        <v>0</v>
      </c>
      <c r="BA26" s="290">
        <f t="shared" si="18"/>
        <v>0</v>
      </c>
    </row>
    <row r="27" spans="2:53">
      <c r="B27" s="479" t="s">
        <v>279</v>
      </c>
      <c r="C27" s="480"/>
      <c r="D27" s="316">
        <v>0.09</v>
      </c>
      <c r="E27" s="316">
        <v>0.09</v>
      </c>
      <c r="F27" s="316">
        <v>0.09</v>
      </c>
      <c r="G27" s="316">
        <v>0.09</v>
      </c>
      <c r="H27" s="316">
        <v>0.09</v>
      </c>
      <c r="I27" s="316">
        <v>0.09</v>
      </c>
      <c r="J27" s="316">
        <v>0.09</v>
      </c>
      <c r="K27" s="316">
        <v>0.09</v>
      </c>
      <c r="L27" s="316">
        <v>7.0000000000000007E-2</v>
      </c>
      <c r="M27" s="316">
        <v>7.0000000000000007E-2</v>
      </c>
      <c r="N27" s="316">
        <v>7.0000000000000007E-2</v>
      </c>
      <c r="O27" s="316">
        <v>7.0000000000000007E-2</v>
      </c>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7"/>
    </row>
    <row r="28" spans="2:53">
      <c r="B28" s="479" t="s">
        <v>280</v>
      </c>
      <c r="C28" s="480"/>
      <c r="D28" s="10">
        <f>D27*D26</f>
        <v>0</v>
      </c>
      <c r="E28" s="10">
        <f t="shared" ref="E28:AJ28" si="19">MIN(E27*E26,E26-D30)</f>
        <v>0</v>
      </c>
      <c r="F28" s="10">
        <f t="shared" si="19"/>
        <v>0</v>
      </c>
      <c r="G28" s="10">
        <f t="shared" si="19"/>
        <v>0</v>
      </c>
      <c r="H28" s="10">
        <f t="shared" si="19"/>
        <v>0</v>
      </c>
      <c r="I28" s="10">
        <f t="shared" si="19"/>
        <v>0</v>
      </c>
      <c r="J28" s="10">
        <f t="shared" si="19"/>
        <v>0</v>
      </c>
      <c r="K28" s="10">
        <f t="shared" si="19"/>
        <v>0</v>
      </c>
      <c r="L28" s="10">
        <f t="shared" si="19"/>
        <v>0</v>
      </c>
      <c r="M28" s="10">
        <f t="shared" si="19"/>
        <v>0</v>
      </c>
      <c r="N28" s="10">
        <f t="shared" si="19"/>
        <v>0</v>
      </c>
      <c r="O28" s="10">
        <f t="shared" si="19"/>
        <v>0</v>
      </c>
      <c r="P28" s="10">
        <f t="shared" si="19"/>
        <v>0</v>
      </c>
      <c r="Q28" s="10">
        <f t="shared" si="19"/>
        <v>0</v>
      </c>
      <c r="R28" s="10">
        <f t="shared" si="19"/>
        <v>0</v>
      </c>
      <c r="S28" s="10">
        <f t="shared" si="19"/>
        <v>0</v>
      </c>
      <c r="T28" s="10">
        <f t="shared" si="19"/>
        <v>0</v>
      </c>
      <c r="U28" s="10">
        <f t="shared" si="19"/>
        <v>0</v>
      </c>
      <c r="V28" s="10">
        <f t="shared" si="19"/>
        <v>0</v>
      </c>
      <c r="W28" s="10">
        <f t="shared" si="19"/>
        <v>0</v>
      </c>
      <c r="X28" s="10">
        <f t="shared" si="19"/>
        <v>0</v>
      </c>
      <c r="Y28" s="10">
        <f t="shared" si="19"/>
        <v>0</v>
      </c>
      <c r="Z28" s="10">
        <f t="shared" si="19"/>
        <v>0</v>
      </c>
      <c r="AA28" s="10">
        <f t="shared" si="19"/>
        <v>0</v>
      </c>
      <c r="AB28" s="10">
        <f t="shared" si="19"/>
        <v>0</v>
      </c>
      <c r="AC28" s="10">
        <f t="shared" si="19"/>
        <v>0</v>
      </c>
      <c r="AD28" s="10">
        <f t="shared" si="19"/>
        <v>0</v>
      </c>
      <c r="AE28" s="10">
        <f t="shared" si="19"/>
        <v>0</v>
      </c>
      <c r="AF28" s="10">
        <f t="shared" si="19"/>
        <v>0</v>
      </c>
      <c r="AG28" s="10">
        <f t="shared" si="19"/>
        <v>0</v>
      </c>
      <c r="AH28" s="10">
        <f t="shared" si="19"/>
        <v>0</v>
      </c>
      <c r="AI28" s="10">
        <f t="shared" si="19"/>
        <v>0</v>
      </c>
      <c r="AJ28" s="10">
        <f t="shared" si="19"/>
        <v>0</v>
      </c>
      <c r="AK28" s="10">
        <f t="shared" ref="AK28:BA28" si="20">MIN(AK27*AK26,AK26-AJ30)</f>
        <v>0</v>
      </c>
      <c r="AL28" s="10">
        <f t="shared" si="20"/>
        <v>0</v>
      </c>
      <c r="AM28" s="10">
        <f t="shared" si="20"/>
        <v>0</v>
      </c>
      <c r="AN28" s="10">
        <f t="shared" si="20"/>
        <v>0</v>
      </c>
      <c r="AO28" s="10">
        <f t="shared" si="20"/>
        <v>0</v>
      </c>
      <c r="AP28" s="10">
        <f t="shared" si="20"/>
        <v>0</v>
      </c>
      <c r="AQ28" s="10">
        <f t="shared" si="20"/>
        <v>0</v>
      </c>
      <c r="AR28" s="10">
        <f t="shared" si="20"/>
        <v>0</v>
      </c>
      <c r="AS28" s="10">
        <f t="shared" si="20"/>
        <v>0</v>
      </c>
      <c r="AT28" s="10">
        <f t="shared" si="20"/>
        <v>0</v>
      </c>
      <c r="AU28" s="10">
        <f t="shared" si="20"/>
        <v>0</v>
      </c>
      <c r="AV28" s="10">
        <f t="shared" si="20"/>
        <v>0</v>
      </c>
      <c r="AW28" s="10">
        <f t="shared" si="20"/>
        <v>0</v>
      </c>
      <c r="AX28" s="10">
        <f t="shared" si="20"/>
        <v>0</v>
      </c>
      <c r="AY28" s="10">
        <f t="shared" si="20"/>
        <v>0</v>
      </c>
      <c r="AZ28" s="10">
        <f t="shared" si="20"/>
        <v>0</v>
      </c>
      <c r="BA28" s="291">
        <f t="shared" si="20"/>
        <v>0</v>
      </c>
    </row>
    <row r="29" spans="2:53">
      <c r="B29" s="496" t="s">
        <v>281</v>
      </c>
      <c r="C29" s="497"/>
      <c r="D29" s="40">
        <f>D28/12</f>
        <v>0</v>
      </c>
      <c r="E29" s="10">
        <f>E28/12</f>
        <v>0</v>
      </c>
      <c r="F29" s="10">
        <f t="shared" ref="F29" si="21">F28/12</f>
        <v>0</v>
      </c>
      <c r="G29" s="10">
        <f t="shared" ref="G29" si="22">G28/12</f>
        <v>0</v>
      </c>
      <c r="H29" s="10">
        <f t="shared" ref="H29" si="23">H28/12</f>
        <v>0</v>
      </c>
      <c r="I29" s="10">
        <f t="shared" ref="I29" si="24">I28/12</f>
        <v>0</v>
      </c>
      <c r="J29" s="10">
        <f t="shared" ref="J29" si="25">J28/12</f>
        <v>0</v>
      </c>
      <c r="K29" s="10">
        <f t="shared" ref="K29" si="26">K28/12</f>
        <v>0</v>
      </c>
      <c r="L29" s="10">
        <f t="shared" ref="L29" si="27">L28/12</f>
        <v>0</v>
      </c>
      <c r="M29" s="10">
        <f t="shared" ref="M29" si="28">M28/12</f>
        <v>0</v>
      </c>
      <c r="N29" s="10">
        <f t="shared" ref="N29" si="29">N28/12</f>
        <v>0</v>
      </c>
      <c r="O29" s="10">
        <f t="shared" ref="O29" si="30">O28/12</f>
        <v>0</v>
      </c>
      <c r="P29" s="10">
        <f t="shared" ref="P29" si="31">P28/12</f>
        <v>0</v>
      </c>
      <c r="Q29" s="10">
        <f t="shared" ref="Q29" si="32">Q28/12</f>
        <v>0</v>
      </c>
      <c r="R29" s="10">
        <f t="shared" ref="R29" si="33">R28/12</f>
        <v>0</v>
      </c>
      <c r="S29" s="10">
        <f t="shared" ref="S29" si="34">S28/12</f>
        <v>0</v>
      </c>
      <c r="T29" s="10">
        <f t="shared" ref="T29" si="35">T28/12</f>
        <v>0</v>
      </c>
      <c r="U29" s="10">
        <f t="shared" ref="U29" si="36">U28/12</f>
        <v>0</v>
      </c>
      <c r="V29" s="10">
        <f t="shared" ref="V29" si="37">V28/12</f>
        <v>0</v>
      </c>
      <c r="W29" s="10">
        <f t="shared" ref="W29" si="38">W28/12</f>
        <v>0</v>
      </c>
      <c r="X29" s="10">
        <f t="shared" ref="X29" si="39">X28/12</f>
        <v>0</v>
      </c>
      <c r="Y29" s="10">
        <f t="shared" ref="Y29" si="40">Y28/12</f>
        <v>0</v>
      </c>
      <c r="Z29" s="10">
        <f t="shared" ref="Z29" si="41">Z28/12</f>
        <v>0</v>
      </c>
      <c r="AA29" s="10">
        <f t="shared" ref="AA29" si="42">AA28/12</f>
        <v>0</v>
      </c>
      <c r="AB29" s="10">
        <f t="shared" ref="AB29" si="43">AB28/12</f>
        <v>0</v>
      </c>
      <c r="AC29" s="10">
        <f t="shared" ref="AC29" si="44">AC28/12</f>
        <v>0</v>
      </c>
      <c r="AD29" s="10">
        <f t="shared" ref="AD29" si="45">AD28/12</f>
        <v>0</v>
      </c>
      <c r="AE29" s="10">
        <f t="shared" ref="AE29" si="46">AE28/12</f>
        <v>0</v>
      </c>
      <c r="AF29" s="10">
        <f t="shared" ref="AF29" si="47">AF28/12</f>
        <v>0</v>
      </c>
      <c r="AG29" s="10">
        <f t="shared" ref="AG29" si="48">AG28/12</f>
        <v>0</v>
      </c>
      <c r="AH29" s="10">
        <f t="shared" ref="AH29" si="49">AH28/12</f>
        <v>0</v>
      </c>
      <c r="AI29" s="10">
        <f t="shared" ref="AI29" si="50">AI28/12</f>
        <v>0</v>
      </c>
      <c r="AJ29" s="10">
        <f t="shared" ref="AJ29" si="51">AJ28/12</f>
        <v>0</v>
      </c>
      <c r="AK29" s="10">
        <f t="shared" ref="AK29" si="52">AK28/12</f>
        <v>0</v>
      </c>
      <c r="AL29" s="10">
        <f t="shared" ref="AL29" si="53">AL28/12</f>
        <v>0</v>
      </c>
      <c r="AM29" s="10">
        <f t="shared" ref="AM29" si="54">AM28/12</f>
        <v>0</v>
      </c>
      <c r="AN29" s="10">
        <f t="shared" ref="AN29" si="55">AN28/12</f>
        <v>0</v>
      </c>
      <c r="AO29" s="10">
        <f t="shared" ref="AO29" si="56">AO28/12</f>
        <v>0</v>
      </c>
      <c r="AP29" s="10">
        <f t="shared" ref="AP29" si="57">AP28/12</f>
        <v>0</v>
      </c>
      <c r="AQ29" s="10">
        <f t="shared" ref="AQ29" si="58">AQ28/12</f>
        <v>0</v>
      </c>
      <c r="AR29" s="10">
        <f t="shared" ref="AR29" si="59">AR28/12</f>
        <v>0</v>
      </c>
      <c r="AS29" s="10">
        <f t="shared" ref="AS29" si="60">AS28/12</f>
        <v>0</v>
      </c>
      <c r="AT29" s="10">
        <f t="shared" ref="AT29" si="61">AT28/12</f>
        <v>0</v>
      </c>
      <c r="AU29" s="10">
        <f t="shared" ref="AU29" si="62">AU28/12</f>
        <v>0</v>
      </c>
      <c r="AV29" s="10">
        <f t="shared" ref="AV29" si="63">AV28/12</f>
        <v>0</v>
      </c>
      <c r="AW29" s="10">
        <f t="shared" ref="AW29" si="64">AW28/12</f>
        <v>0</v>
      </c>
      <c r="AX29" s="10">
        <f t="shared" ref="AX29" si="65">AX28/12</f>
        <v>0</v>
      </c>
      <c r="AY29" s="10">
        <f t="shared" ref="AY29" si="66">AY28/12</f>
        <v>0</v>
      </c>
      <c r="AZ29" s="10">
        <f t="shared" ref="AZ29" si="67">AZ28/12</f>
        <v>0</v>
      </c>
      <c r="BA29" s="291">
        <f t="shared" ref="BA29" si="68">BA28/12</f>
        <v>0</v>
      </c>
    </row>
    <row r="30" spans="2:53" ht="16" thickBot="1">
      <c r="B30" s="482" t="s">
        <v>270</v>
      </c>
      <c r="C30" s="483"/>
      <c r="D30" s="292">
        <f>D28</f>
        <v>0</v>
      </c>
      <c r="E30" s="292">
        <f>D30+E28</f>
        <v>0</v>
      </c>
      <c r="F30" s="292">
        <f t="shared" ref="F30:BA30" si="69">E30+F28</f>
        <v>0</v>
      </c>
      <c r="G30" s="292">
        <f t="shared" si="69"/>
        <v>0</v>
      </c>
      <c r="H30" s="292">
        <f t="shared" si="69"/>
        <v>0</v>
      </c>
      <c r="I30" s="292">
        <f t="shared" si="69"/>
        <v>0</v>
      </c>
      <c r="J30" s="292">
        <f t="shared" si="69"/>
        <v>0</v>
      </c>
      <c r="K30" s="292">
        <f t="shared" si="69"/>
        <v>0</v>
      </c>
      <c r="L30" s="292">
        <f t="shared" si="69"/>
        <v>0</v>
      </c>
      <c r="M30" s="292">
        <f t="shared" si="69"/>
        <v>0</v>
      </c>
      <c r="N30" s="292">
        <f t="shared" si="69"/>
        <v>0</v>
      </c>
      <c r="O30" s="292">
        <f t="shared" si="69"/>
        <v>0</v>
      </c>
      <c r="P30" s="292">
        <f t="shared" si="69"/>
        <v>0</v>
      </c>
      <c r="Q30" s="292">
        <f t="shared" si="69"/>
        <v>0</v>
      </c>
      <c r="R30" s="292">
        <f t="shared" si="69"/>
        <v>0</v>
      </c>
      <c r="S30" s="292">
        <f t="shared" si="69"/>
        <v>0</v>
      </c>
      <c r="T30" s="292">
        <f t="shared" si="69"/>
        <v>0</v>
      </c>
      <c r="U30" s="292">
        <f t="shared" si="69"/>
        <v>0</v>
      </c>
      <c r="V30" s="292">
        <f t="shared" si="69"/>
        <v>0</v>
      </c>
      <c r="W30" s="292">
        <f t="shared" si="69"/>
        <v>0</v>
      </c>
      <c r="X30" s="292">
        <f t="shared" si="69"/>
        <v>0</v>
      </c>
      <c r="Y30" s="292">
        <f t="shared" si="69"/>
        <v>0</v>
      </c>
      <c r="Z30" s="292">
        <f t="shared" si="69"/>
        <v>0</v>
      </c>
      <c r="AA30" s="292">
        <f t="shared" si="69"/>
        <v>0</v>
      </c>
      <c r="AB30" s="292">
        <f t="shared" si="69"/>
        <v>0</v>
      </c>
      <c r="AC30" s="292">
        <f t="shared" si="69"/>
        <v>0</v>
      </c>
      <c r="AD30" s="292">
        <f t="shared" si="69"/>
        <v>0</v>
      </c>
      <c r="AE30" s="292">
        <f t="shared" si="69"/>
        <v>0</v>
      </c>
      <c r="AF30" s="292">
        <f t="shared" si="69"/>
        <v>0</v>
      </c>
      <c r="AG30" s="292">
        <f t="shared" si="69"/>
        <v>0</v>
      </c>
      <c r="AH30" s="292">
        <f t="shared" si="69"/>
        <v>0</v>
      </c>
      <c r="AI30" s="292">
        <f t="shared" si="69"/>
        <v>0</v>
      </c>
      <c r="AJ30" s="292">
        <f t="shared" si="69"/>
        <v>0</v>
      </c>
      <c r="AK30" s="292">
        <f t="shared" si="69"/>
        <v>0</v>
      </c>
      <c r="AL30" s="292">
        <f t="shared" si="69"/>
        <v>0</v>
      </c>
      <c r="AM30" s="292">
        <f t="shared" si="69"/>
        <v>0</v>
      </c>
      <c r="AN30" s="292">
        <f t="shared" si="69"/>
        <v>0</v>
      </c>
      <c r="AO30" s="292">
        <f t="shared" si="69"/>
        <v>0</v>
      </c>
      <c r="AP30" s="292">
        <f t="shared" si="69"/>
        <v>0</v>
      </c>
      <c r="AQ30" s="292">
        <f t="shared" si="69"/>
        <v>0</v>
      </c>
      <c r="AR30" s="292">
        <f t="shared" si="69"/>
        <v>0</v>
      </c>
      <c r="AS30" s="292">
        <f t="shared" si="69"/>
        <v>0</v>
      </c>
      <c r="AT30" s="292">
        <f t="shared" si="69"/>
        <v>0</v>
      </c>
      <c r="AU30" s="292">
        <f t="shared" si="69"/>
        <v>0</v>
      </c>
      <c r="AV30" s="292">
        <f t="shared" si="69"/>
        <v>0</v>
      </c>
      <c r="AW30" s="292">
        <f t="shared" si="69"/>
        <v>0</v>
      </c>
      <c r="AX30" s="292">
        <f t="shared" si="69"/>
        <v>0</v>
      </c>
      <c r="AY30" s="292">
        <f t="shared" si="69"/>
        <v>0</v>
      </c>
      <c r="AZ30" s="292">
        <f t="shared" si="69"/>
        <v>0</v>
      </c>
      <c r="BA30" s="293">
        <f t="shared" si="69"/>
        <v>0</v>
      </c>
    </row>
    <row r="31" spans="2:53" ht="42.75" customHeight="1" thickBot="1">
      <c r="I31" s="6"/>
      <c r="J31" s="6"/>
      <c r="K31" s="6"/>
      <c r="L31" s="6"/>
      <c r="M31" s="5"/>
      <c r="N31" s="5"/>
      <c r="O31" s="5"/>
      <c r="P31" s="5"/>
    </row>
    <row r="32" spans="2:53" ht="17" thickBot="1">
      <c r="B32" s="281" t="s">
        <v>22</v>
      </c>
      <c r="C32" s="35"/>
      <c r="I32" s="6"/>
      <c r="J32" s="6"/>
      <c r="K32" s="6"/>
      <c r="L32" s="6"/>
    </row>
    <row r="33" spans="2:53" ht="16" thickBot="1">
      <c r="B33" s="284" t="s">
        <v>48</v>
      </c>
      <c r="C33" s="285"/>
      <c r="D33" s="286">
        <f>D$7</f>
        <v>2020</v>
      </c>
      <c r="E33" s="287">
        <f t="shared" ref="E33:BA33" si="70">E$7</f>
        <v>2021</v>
      </c>
      <c r="F33" s="287">
        <f t="shared" si="70"/>
        <v>2022</v>
      </c>
      <c r="G33" s="287">
        <f t="shared" si="70"/>
        <v>2023</v>
      </c>
      <c r="H33" s="287">
        <f t="shared" si="70"/>
        <v>2024</v>
      </c>
      <c r="I33" s="287">
        <f t="shared" si="70"/>
        <v>2025</v>
      </c>
      <c r="J33" s="287">
        <f t="shared" si="70"/>
        <v>2026</v>
      </c>
      <c r="K33" s="287">
        <f t="shared" si="70"/>
        <v>2027</v>
      </c>
      <c r="L33" s="287">
        <f t="shared" si="70"/>
        <v>2028</v>
      </c>
      <c r="M33" s="287">
        <f t="shared" si="70"/>
        <v>2029</v>
      </c>
      <c r="N33" s="287">
        <f t="shared" si="70"/>
        <v>2030</v>
      </c>
      <c r="O33" s="287">
        <f t="shared" si="70"/>
        <v>2031</v>
      </c>
      <c r="P33" s="287">
        <f t="shared" si="70"/>
        <v>2032</v>
      </c>
      <c r="Q33" s="287">
        <f t="shared" si="70"/>
        <v>2033</v>
      </c>
      <c r="R33" s="287">
        <f t="shared" si="70"/>
        <v>2034</v>
      </c>
      <c r="S33" s="287">
        <f t="shared" si="70"/>
        <v>2035</v>
      </c>
      <c r="T33" s="287">
        <f t="shared" si="70"/>
        <v>2036</v>
      </c>
      <c r="U33" s="287">
        <f t="shared" si="70"/>
        <v>2037</v>
      </c>
      <c r="V33" s="287">
        <f t="shared" si="70"/>
        <v>2038</v>
      </c>
      <c r="W33" s="287">
        <f t="shared" si="70"/>
        <v>2039</v>
      </c>
      <c r="X33" s="287">
        <f t="shared" si="70"/>
        <v>2040</v>
      </c>
      <c r="Y33" s="287">
        <f t="shared" si="70"/>
        <v>2041</v>
      </c>
      <c r="Z33" s="287">
        <f t="shared" si="70"/>
        <v>2042</v>
      </c>
      <c r="AA33" s="287">
        <f t="shared" si="70"/>
        <v>2043</v>
      </c>
      <c r="AB33" s="287">
        <f t="shared" si="70"/>
        <v>2044</v>
      </c>
      <c r="AC33" s="287">
        <f t="shared" si="70"/>
        <v>2045</v>
      </c>
      <c r="AD33" s="287">
        <f t="shared" si="70"/>
        <v>2046</v>
      </c>
      <c r="AE33" s="287">
        <f t="shared" si="70"/>
        <v>2047</v>
      </c>
      <c r="AF33" s="287">
        <f t="shared" si="70"/>
        <v>2048</v>
      </c>
      <c r="AG33" s="287">
        <f t="shared" si="70"/>
        <v>2049</v>
      </c>
      <c r="AH33" s="287">
        <f t="shared" si="70"/>
        <v>2050</v>
      </c>
      <c r="AI33" s="287">
        <f t="shared" si="70"/>
        <v>2051</v>
      </c>
      <c r="AJ33" s="287">
        <f t="shared" si="70"/>
        <v>2052</v>
      </c>
      <c r="AK33" s="287">
        <f t="shared" si="70"/>
        <v>2053</v>
      </c>
      <c r="AL33" s="287">
        <f t="shared" si="70"/>
        <v>2054</v>
      </c>
      <c r="AM33" s="287">
        <f t="shared" si="70"/>
        <v>2055</v>
      </c>
      <c r="AN33" s="287">
        <f t="shared" si="70"/>
        <v>2056</v>
      </c>
      <c r="AO33" s="287">
        <f t="shared" si="70"/>
        <v>2057</v>
      </c>
      <c r="AP33" s="287">
        <f t="shared" si="70"/>
        <v>2058</v>
      </c>
      <c r="AQ33" s="287">
        <f t="shared" si="70"/>
        <v>2059</v>
      </c>
      <c r="AR33" s="287">
        <f t="shared" si="70"/>
        <v>2060</v>
      </c>
      <c r="AS33" s="287">
        <f t="shared" si="70"/>
        <v>2061</v>
      </c>
      <c r="AT33" s="287">
        <f t="shared" si="70"/>
        <v>2062</v>
      </c>
      <c r="AU33" s="287">
        <f t="shared" si="70"/>
        <v>2063</v>
      </c>
      <c r="AV33" s="287">
        <f t="shared" si="70"/>
        <v>2064</v>
      </c>
      <c r="AW33" s="287">
        <f t="shared" si="70"/>
        <v>2065</v>
      </c>
      <c r="AX33" s="287">
        <f t="shared" si="70"/>
        <v>2066</v>
      </c>
      <c r="AY33" s="287">
        <f t="shared" si="70"/>
        <v>2067</v>
      </c>
      <c r="AZ33" s="287">
        <f t="shared" si="70"/>
        <v>2068</v>
      </c>
      <c r="BA33" s="288">
        <f t="shared" si="70"/>
        <v>2069</v>
      </c>
    </row>
    <row r="34" spans="2:53">
      <c r="B34" s="484" t="s">
        <v>50</v>
      </c>
      <c r="C34" s="485"/>
      <c r="D34" s="308"/>
      <c r="E34" s="318"/>
      <c r="F34" s="319"/>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20"/>
    </row>
    <row r="35" spans="2:53">
      <c r="B35" s="444" t="s">
        <v>51</v>
      </c>
      <c r="C35" s="445"/>
      <c r="D35" s="41">
        <f>Cockpit!N18</f>
        <v>1.9800000000000002E-2</v>
      </c>
      <c r="E35" s="41">
        <f t="shared" ref="E35:AJ35" si="71">IF(E34&lt;&gt;"",E34,D35)</f>
        <v>1.9800000000000002E-2</v>
      </c>
      <c r="F35" s="41">
        <f t="shared" si="71"/>
        <v>1.9800000000000002E-2</v>
      </c>
      <c r="G35" s="41">
        <f t="shared" si="71"/>
        <v>1.9800000000000002E-2</v>
      </c>
      <c r="H35" s="41">
        <f t="shared" si="71"/>
        <v>1.9800000000000002E-2</v>
      </c>
      <c r="I35" s="41">
        <f t="shared" si="71"/>
        <v>1.9800000000000002E-2</v>
      </c>
      <c r="J35" s="41">
        <f t="shared" si="71"/>
        <v>1.9800000000000002E-2</v>
      </c>
      <c r="K35" s="41">
        <f t="shared" si="71"/>
        <v>1.9800000000000002E-2</v>
      </c>
      <c r="L35" s="41">
        <f t="shared" si="71"/>
        <v>1.9800000000000002E-2</v>
      </c>
      <c r="M35" s="41">
        <f t="shared" si="71"/>
        <v>1.9800000000000002E-2</v>
      </c>
      <c r="N35" s="41">
        <f t="shared" si="71"/>
        <v>1.9800000000000002E-2</v>
      </c>
      <c r="O35" s="41">
        <f t="shared" si="71"/>
        <v>1.9800000000000002E-2</v>
      </c>
      <c r="P35" s="41">
        <f t="shared" si="71"/>
        <v>1.9800000000000002E-2</v>
      </c>
      <c r="Q35" s="41">
        <f t="shared" si="71"/>
        <v>1.9800000000000002E-2</v>
      </c>
      <c r="R35" s="41">
        <f t="shared" si="71"/>
        <v>1.9800000000000002E-2</v>
      </c>
      <c r="S35" s="41">
        <f t="shared" si="71"/>
        <v>1.9800000000000002E-2</v>
      </c>
      <c r="T35" s="41">
        <f t="shared" si="71"/>
        <v>1.9800000000000002E-2</v>
      </c>
      <c r="U35" s="41">
        <f t="shared" si="71"/>
        <v>1.9800000000000002E-2</v>
      </c>
      <c r="V35" s="41">
        <f t="shared" si="71"/>
        <v>1.9800000000000002E-2</v>
      </c>
      <c r="W35" s="41">
        <f t="shared" si="71"/>
        <v>1.9800000000000002E-2</v>
      </c>
      <c r="X35" s="41">
        <f t="shared" si="71"/>
        <v>1.9800000000000002E-2</v>
      </c>
      <c r="Y35" s="41">
        <f t="shared" si="71"/>
        <v>1.9800000000000002E-2</v>
      </c>
      <c r="Z35" s="41">
        <f t="shared" si="71"/>
        <v>1.9800000000000002E-2</v>
      </c>
      <c r="AA35" s="41">
        <f t="shared" si="71"/>
        <v>1.9800000000000002E-2</v>
      </c>
      <c r="AB35" s="41">
        <f t="shared" si="71"/>
        <v>1.9800000000000002E-2</v>
      </c>
      <c r="AC35" s="41">
        <f t="shared" si="71"/>
        <v>1.9800000000000002E-2</v>
      </c>
      <c r="AD35" s="41">
        <f t="shared" si="71"/>
        <v>1.9800000000000002E-2</v>
      </c>
      <c r="AE35" s="41">
        <f t="shared" si="71"/>
        <v>1.9800000000000002E-2</v>
      </c>
      <c r="AF35" s="41">
        <f t="shared" si="71"/>
        <v>1.9800000000000002E-2</v>
      </c>
      <c r="AG35" s="41">
        <f t="shared" si="71"/>
        <v>1.9800000000000002E-2</v>
      </c>
      <c r="AH35" s="41">
        <f t="shared" si="71"/>
        <v>1.9800000000000002E-2</v>
      </c>
      <c r="AI35" s="41">
        <f t="shared" si="71"/>
        <v>1.9800000000000002E-2</v>
      </c>
      <c r="AJ35" s="41">
        <f t="shared" si="71"/>
        <v>1.9800000000000002E-2</v>
      </c>
      <c r="AK35" s="41">
        <f t="shared" ref="AK35:BA35" si="72">IF(AK34&lt;&gt;"",AK34,AJ35)</f>
        <v>1.9800000000000002E-2</v>
      </c>
      <c r="AL35" s="41">
        <f t="shared" si="72"/>
        <v>1.9800000000000002E-2</v>
      </c>
      <c r="AM35" s="41">
        <f t="shared" si="72"/>
        <v>1.9800000000000002E-2</v>
      </c>
      <c r="AN35" s="41">
        <f t="shared" si="72"/>
        <v>1.9800000000000002E-2</v>
      </c>
      <c r="AO35" s="41">
        <f t="shared" si="72"/>
        <v>1.9800000000000002E-2</v>
      </c>
      <c r="AP35" s="41">
        <f t="shared" si="72"/>
        <v>1.9800000000000002E-2</v>
      </c>
      <c r="AQ35" s="41">
        <f t="shared" si="72"/>
        <v>1.9800000000000002E-2</v>
      </c>
      <c r="AR35" s="41">
        <f t="shared" si="72"/>
        <v>1.9800000000000002E-2</v>
      </c>
      <c r="AS35" s="41">
        <f t="shared" si="72"/>
        <v>1.9800000000000002E-2</v>
      </c>
      <c r="AT35" s="41">
        <f t="shared" si="72"/>
        <v>1.9800000000000002E-2</v>
      </c>
      <c r="AU35" s="41">
        <f t="shared" si="72"/>
        <v>1.9800000000000002E-2</v>
      </c>
      <c r="AV35" s="41">
        <f t="shared" si="72"/>
        <v>1.9800000000000002E-2</v>
      </c>
      <c r="AW35" s="41">
        <f t="shared" si="72"/>
        <v>1.9800000000000002E-2</v>
      </c>
      <c r="AX35" s="41">
        <f t="shared" si="72"/>
        <v>1.9800000000000002E-2</v>
      </c>
      <c r="AY35" s="41">
        <f t="shared" si="72"/>
        <v>1.9800000000000002E-2</v>
      </c>
      <c r="AZ35" s="41">
        <f t="shared" si="72"/>
        <v>1.9800000000000002E-2</v>
      </c>
      <c r="BA35" s="305">
        <f t="shared" si="72"/>
        <v>1.9800000000000002E-2</v>
      </c>
    </row>
    <row r="36" spans="2:53" ht="8.25" customHeight="1">
      <c r="B36" s="498"/>
      <c r="C36" s="499"/>
      <c r="I36" s="6"/>
      <c r="J36" s="6"/>
      <c r="K36" s="6"/>
      <c r="L36" s="6"/>
      <c r="BA36" s="310"/>
    </row>
    <row r="37" spans="2:53">
      <c r="B37" s="444" t="s">
        <v>44</v>
      </c>
      <c r="C37" s="445"/>
      <c r="D37" s="4">
        <f>Cockpit!N17</f>
        <v>318000</v>
      </c>
      <c r="E37" s="4">
        <f>D46</f>
        <v>312435</v>
      </c>
      <c r="F37" s="4">
        <f t="shared" ref="F37:M37" si="73">E46</f>
        <v>306759.81300000002</v>
      </c>
      <c r="G37" s="4">
        <f t="shared" si="73"/>
        <v>300972.25729740004</v>
      </c>
      <c r="H37" s="4">
        <f t="shared" si="73"/>
        <v>295070.10799188854</v>
      </c>
      <c r="I37" s="4">
        <f t="shared" si="73"/>
        <v>289051.0961301279</v>
      </c>
      <c r="J37" s="4">
        <f t="shared" si="73"/>
        <v>282912.90783350443</v>
      </c>
      <c r="K37" s="4">
        <f t="shared" si="73"/>
        <v>276653.18340860785</v>
      </c>
      <c r="L37" s="4">
        <f t="shared" si="73"/>
        <v>270269.51644009829</v>
      </c>
      <c r="M37" s="4">
        <f t="shared" si="73"/>
        <v>263759.45286561223</v>
      </c>
      <c r="N37" s="4">
        <f t="shared" ref="N37:BA37" si="74">M46</f>
        <v>257120.49003235134</v>
      </c>
      <c r="O37" s="4">
        <f t="shared" si="74"/>
        <v>250350.0757349919</v>
      </c>
      <c r="P37" s="4">
        <f t="shared" si="74"/>
        <v>243445.60723454473</v>
      </c>
      <c r="Q37" s="4">
        <f t="shared" si="74"/>
        <v>236404.43025778871</v>
      </c>
      <c r="R37" s="4">
        <f t="shared" si="74"/>
        <v>229223.83797689292</v>
      </c>
      <c r="S37" s="4">
        <f t="shared" si="74"/>
        <v>221901.06996883539</v>
      </c>
      <c r="T37" s="4">
        <f t="shared" si="74"/>
        <v>214433.31115421833</v>
      </c>
      <c r="U37" s="4">
        <f t="shared" si="74"/>
        <v>206817.69071507186</v>
      </c>
      <c r="V37" s="4">
        <f t="shared" si="74"/>
        <v>199051.28099123028</v>
      </c>
      <c r="W37" s="4">
        <f t="shared" si="74"/>
        <v>191131.09635485662</v>
      </c>
      <c r="X37" s="4">
        <f t="shared" si="74"/>
        <v>183054.09206268279</v>
      </c>
      <c r="Y37" s="4">
        <f t="shared" si="74"/>
        <v>174817.16308552391</v>
      </c>
      <c r="Z37" s="4">
        <f t="shared" si="74"/>
        <v>166417.14291461729</v>
      </c>
      <c r="AA37" s="4">
        <f t="shared" si="74"/>
        <v>157850.80234432672</v>
      </c>
      <c r="AB37" s="4">
        <f t="shared" si="74"/>
        <v>149114.84823074439</v>
      </c>
      <c r="AC37" s="4">
        <f t="shared" si="74"/>
        <v>140205.92222571312</v>
      </c>
      <c r="AD37" s="4">
        <f t="shared" si="74"/>
        <v>131120.59948578224</v>
      </c>
      <c r="AE37" s="4">
        <f t="shared" si="74"/>
        <v>121855.38735560072</v>
      </c>
      <c r="AF37" s="4">
        <f t="shared" si="74"/>
        <v>112406.72402524161</v>
      </c>
      <c r="AG37" s="4">
        <f t="shared" si="74"/>
        <v>102770.97716094139</v>
      </c>
      <c r="AH37" s="4">
        <f t="shared" si="74"/>
        <v>92944.442508728025</v>
      </c>
      <c r="AI37" s="4">
        <f t="shared" si="74"/>
        <v>82923.342470400836</v>
      </c>
      <c r="AJ37" s="4">
        <f t="shared" si="74"/>
        <v>72703.824651314775</v>
      </c>
      <c r="AK37" s="4">
        <f t="shared" si="74"/>
        <v>62281.960379410804</v>
      </c>
      <c r="AL37" s="4">
        <f t="shared" si="74"/>
        <v>51653.74319492314</v>
      </c>
      <c r="AM37" s="4">
        <f t="shared" si="74"/>
        <v>40815.087310182615</v>
      </c>
      <c r="AN37" s="4">
        <f t="shared" si="74"/>
        <v>29761.826038924228</v>
      </c>
      <c r="AO37" s="4">
        <f t="shared" si="74"/>
        <v>18489.710194494925</v>
      </c>
      <c r="AP37" s="4">
        <f t="shared" si="74"/>
        <v>6994.4064563459233</v>
      </c>
      <c r="AQ37" s="4">
        <f t="shared" si="74"/>
        <v>0</v>
      </c>
      <c r="AR37" s="4">
        <f t="shared" si="74"/>
        <v>0</v>
      </c>
      <c r="AS37" s="4">
        <f t="shared" si="74"/>
        <v>0</v>
      </c>
      <c r="AT37" s="4">
        <f t="shared" si="74"/>
        <v>0</v>
      </c>
      <c r="AU37" s="4">
        <f t="shared" si="74"/>
        <v>0</v>
      </c>
      <c r="AV37" s="4">
        <f t="shared" si="74"/>
        <v>0</v>
      </c>
      <c r="AW37" s="4">
        <f t="shared" si="74"/>
        <v>0</v>
      </c>
      <c r="AX37" s="4">
        <f t="shared" si="74"/>
        <v>0</v>
      </c>
      <c r="AY37" s="4">
        <f t="shared" si="74"/>
        <v>0</v>
      </c>
      <c r="AZ37" s="4">
        <f t="shared" si="74"/>
        <v>0</v>
      </c>
      <c r="BA37" s="303">
        <f t="shared" si="74"/>
        <v>0</v>
      </c>
    </row>
    <row r="38" spans="2:53">
      <c r="B38" s="444" t="s">
        <v>45</v>
      </c>
      <c r="C38" s="445"/>
      <c r="D38" s="4">
        <f t="shared" ref="D38:AI38" si="75">D35*D37</f>
        <v>6296.4000000000005</v>
      </c>
      <c r="E38" s="4">
        <f t="shared" si="75"/>
        <v>6186.2130000000006</v>
      </c>
      <c r="F38" s="4">
        <f t="shared" si="75"/>
        <v>6073.8442974000009</v>
      </c>
      <c r="G38" s="4">
        <f t="shared" si="75"/>
        <v>5959.2506944885208</v>
      </c>
      <c r="H38" s="4">
        <f t="shared" si="75"/>
        <v>5842.3881382393938</v>
      </c>
      <c r="I38" s="4">
        <f t="shared" si="75"/>
        <v>5723.2117033765326</v>
      </c>
      <c r="J38" s="4">
        <f t="shared" si="75"/>
        <v>5601.6755751033879</v>
      </c>
      <c r="K38" s="4">
        <f t="shared" si="75"/>
        <v>5477.7330314904357</v>
      </c>
      <c r="L38" s="4">
        <f t="shared" si="75"/>
        <v>5351.3364255139468</v>
      </c>
      <c r="M38" s="4">
        <f t="shared" si="75"/>
        <v>5222.4371667391224</v>
      </c>
      <c r="N38" s="4">
        <f t="shared" si="75"/>
        <v>5090.9857026405571</v>
      </c>
      <c r="O38" s="4">
        <f t="shared" si="75"/>
        <v>4956.9314995528403</v>
      </c>
      <c r="P38" s="4">
        <f t="shared" si="75"/>
        <v>4820.2230232439861</v>
      </c>
      <c r="Q38" s="4">
        <f t="shared" si="75"/>
        <v>4680.8077191042166</v>
      </c>
      <c r="R38" s="4">
        <f t="shared" si="75"/>
        <v>4538.6319919424805</v>
      </c>
      <c r="S38" s="4">
        <f t="shared" si="75"/>
        <v>4393.6411853829413</v>
      </c>
      <c r="T38" s="4">
        <f t="shared" si="75"/>
        <v>4245.7795608535234</v>
      </c>
      <c r="U38" s="4">
        <f t="shared" si="75"/>
        <v>4094.9902761584231</v>
      </c>
      <c r="V38" s="4">
        <f t="shared" si="75"/>
        <v>3941.2153636263597</v>
      </c>
      <c r="W38" s="4">
        <f t="shared" si="75"/>
        <v>3784.3957078261615</v>
      </c>
      <c r="X38" s="4">
        <f t="shared" si="75"/>
        <v>3624.4710228411195</v>
      </c>
      <c r="Y38" s="4">
        <f t="shared" si="75"/>
        <v>3461.3798290933737</v>
      </c>
      <c r="Z38" s="4">
        <f t="shared" si="75"/>
        <v>3295.0594297094226</v>
      </c>
      <c r="AA38" s="4">
        <f t="shared" si="75"/>
        <v>3125.445886417669</v>
      </c>
      <c r="AB38" s="4">
        <f t="shared" si="75"/>
        <v>2952.4739949687391</v>
      </c>
      <c r="AC38" s="4">
        <f t="shared" si="75"/>
        <v>2776.0772600691198</v>
      </c>
      <c r="AD38" s="4">
        <f t="shared" si="75"/>
        <v>2596.1878698184887</v>
      </c>
      <c r="AE38" s="4">
        <f t="shared" si="75"/>
        <v>2412.7366696408944</v>
      </c>
      <c r="AF38" s="4">
        <f t="shared" si="75"/>
        <v>2225.6531356997839</v>
      </c>
      <c r="AG38" s="4">
        <f t="shared" si="75"/>
        <v>2034.8653477866396</v>
      </c>
      <c r="AH38" s="4">
        <f t="shared" si="75"/>
        <v>1840.299961672815</v>
      </c>
      <c r="AI38" s="4">
        <f t="shared" si="75"/>
        <v>1641.8821809139367</v>
      </c>
      <c r="AJ38" s="4">
        <f t="shared" ref="AJ38:BA38" si="76">AJ35*AJ37</f>
        <v>1439.5357280960327</v>
      </c>
      <c r="AK38" s="4">
        <f t="shared" si="76"/>
        <v>1233.1828155123339</v>
      </c>
      <c r="AL38" s="4">
        <f t="shared" si="76"/>
        <v>1022.7441152594782</v>
      </c>
      <c r="AM38" s="4">
        <f t="shared" si="76"/>
        <v>808.13872874161586</v>
      </c>
      <c r="AN38" s="4">
        <f t="shared" si="76"/>
        <v>589.2841555706998</v>
      </c>
      <c r="AO38" s="4">
        <f t="shared" si="76"/>
        <v>366.09626185099955</v>
      </c>
      <c r="AP38" s="4">
        <f t="shared" si="76"/>
        <v>138.48924783564928</v>
      </c>
      <c r="AQ38" s="4">
        <f t="shared" si="76"/>
        <v>0</v>
      </c>
      <c r="AR38" s="4">
        <f t="shared" si="76"/>
        <v>0</v>
      </c>
      <c r="AS38" s="4">
        <f t="shared" si="76"/>
        <v>0</v>
      </c>
      <c r="AT38" s="4">
        <f t="shared" si="76"/>
        <v>0</v>
      </c>
      <c r="AU38" s="4">
        <f t="shared" si="76"/>
        <v>0</v>
      </c>
      <c r="AV38" s="4">
        <f t="shared" si="76"/>
        <v>0</v>
      </c>
      <c r="AW38" s="4">
        <f t="shared" si="76"/>
        <v>0</v>
      </c>
      <c r="AX38" s="4">
        <f t="shared" si="76"/>
        <v>0</v>
      </c>
      <c r="AY38" s="4">
        <f t="shared" si="76"/>
        <v>0</v>
      </c>
      <c r="AZ38" s="4">
        <f t="shared" si="76"/>
        <v>0</v>
      </c>
      <c r="BA38" s="303">
        <f t="shared" si="76"/>
        <v>0</v>
      </c>
    </row>
    <row r="39" spans="2:53" ht="9.75" customHeight="1">
      <c r="B39" s="498"/>
      <c r="C39" s="499"/>
      <c r="I39" s="6"/>
      <c r="J39" s="6"/>
      <c r="K39" s="6"/>
      <c r="L39" s="6"/>
      <c r="BA39" s="310"/>
    </row>
    <row r="40" spans="2:53">
      <c r="B40" s="444" t="s">
        <v>56</v>
      </c>
      <c r="C40" s="445"/>
      <c r="D40" s="4"/>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1"/>
      <c r="AM40" s="321"/>
      <c r="AN40" s="321"/>
      <c r="AO40" s="321"/>
      <c r="AP40" s="321"/>
      <c r="AQ40" s="321"/>
      <c r="AR40" s="321"/>
      <c r="AS40" s="321"/>
      <c r="AT40" s="321"/>
      <c r="AU40" s="321"/>
      <c r="AV40" s="321"/>
      <c r="AW40" s="321"/>
      <c r="AX40" s="321"/>
      <c r="AY40" s="321"/>
      <c r="AZ40" s="321"/>
      <c r="BA40" s="322"/>
    </row>
    <row r="41" spans="2:53">
      <c r="B41" s="444" t="s">
        <v>57</v>
      </c>
      <c r="C41" s="445"/>
      <c r="D41" s="4">
        <f>Cockpit!$N$19*D37</f>
        <v>5565.0000000000009</v>
      </c>
      <c r="E41" s="4">
        <f t="shared" ref="E41:L41" si="77">MIN(D46,IF(E40&lt;&gt;"",E40,MAX(D44-E38,0)))</f>
        <v>5675.1870000000008</v>
      </c>
      <c r="F41" s="4">
        <f t="shared" si="77"/>
        <v>5787.5557026000006</v>
      </c>
      <c r="G41" s="4">
        <f t="shared" si="77"/>
        <v>5902.1493055114806</v>
      </c>
      <c r="H41" s="4">
        <f t="shared" si="77"/>
        <v>6019.0118617606076</v>
      </c>
      <c r="I41" s="4">
        <f t="shared" si="77"/>
        <v>6138.1882966234689</v>
      </c>
      <c r="J41" s="4">
        <f t="shared" si="77"/>
        <v>6259.7244248966135</v>
      </c>
      <c r="K41" s="4">
        <f t="shared" si="77"/>
        <v>6383.6669685095658</v>
      </c>
      <c r="L41" s="4">
        <f t="shared" si="77"/>
        <v>6510.0635744860547</v>
      </c>
      <c r="M41" s="4">
        <f>MIN(L46,IF(M40&lt;&gt;"",M40,MAX(L44-M38,0)))</f>
        <v>6638.9628332608791</v>
      </c>
      <c r="N41" s="4">
        <f t="shared" ref="N41:AZ41" si="78">MIN(M46,IF(N40&lt;&gt;"",N40,MAX(M44-N38,0)))</f>
        <v>6770.4142973594444</v>
      </c>
      <c r="O41" s="4">
        <f t="shared" si="78"/>
        <v>6904.4685004471612</v>
      </c>
      <c r="P41" s="4">
        <f t="shared" si="78"/>
        <v>7041.1769767560154</v>
      </c>
      <c r="Q41" s="4">
        <f t="shared" si="78"/>
        <v>7180.5922808957848</v>
      </c>
      <c r="R41" s="4">
        <f t="shared" si="78"/>
        <v>7322.768008057521</v>
      </c>
      <c r="S41" s="4">
        <f t="shared" si="78"/>
        <v>7467.7588146170601</v>
      </c>
      <c r="T41" s="4">
        <f t="shared" si="78"/>
        <v>7615.620439146478</v>
      </c>
      <c r="U41" s="4">
        <f t="shared" si="78"/>
        <v>7766.4097238415779</v>
      </c>
      <c r="V41" s="4">
        <f t="shared" si="78"/>
        <v>7920.1846363736422</v>
      </c>
      <c r="W41" s="4">
        <f t="shared" si="78"/>
        <v>8077.0042921738404</v>
      </c>
      <c r="X41" s="4">
        <f t="shared" si="78"/>
        <v>8236.928977158881</v>
      </c>
      <c r="Y41" s="4">
        <f t="shared" si="78"/>
        <v>8400.0201709066278</v>
      </c>
      <c r="Z41" s="4">
        <f t="shared" si="78"/>
        <v>8566.3405702905784</v>
      </c>
      <c r="AA41" s="4">
        <f t="shared" si="78"/>
        <v>8735.9541135823329</v>
      </c>
      <c r="AB41" s="4">
        <f t="shared" si="78"/>
        <v>8908.9260050312623</v>
      </c>
      <c r="AC41" s="4">
        <f t="shared" si="78"/>
        <v>9085.3227399308817</v>
      </c>
      <c r="AD41" s="4">
        <f t="shared" si="78"/>
        <v>9265.2121301815132</v>
      </c>
      <c r="AE41" s="4">
        <f t="shared" si="78"/>
        <v>9448.6633303591079</v>
      </c>
      <c r="AF41" s="4">
        <f t="shared" si="78"/>
        <v>9635.7468643002176</v>
      </c>
      <c r="AG41" s="4">
        <f t="shared" si="78"/>
        <v>9826.5346522133623</v>
      </c>
      <c r="AH41" s="4">
        <f t="shared" si="78"/>
        <v>10021.100038327186</v>
      </c>
      <c r="AI41" s="4">
        <f t="shared" si="78"/>
        <v>10219.517819086064</v>
      </c>
      <c r="AJ41" s="4">
        <f t="shared" si="78"/>
        <v>10421.864271903969</v>
      </c>
      <c r="AK41" s="4">
        <f t="shared" si="78"/>
        <v>10628.217184487668</v>
      </c>
      <c r="AL41" s="4">
        <f t="shared" si="78"/>
        <v>10838.655884740523</v>
      </c>
      <c r="AM41" s="4">
        <f t="shared" si="78"/>
        <v>11053.261271258385</v>
      </c>
      <c r="AN41" s="4">
        <f t="shared" si="78"/>
        <v>11272.115844429301</v>
      </c>
      <c r="AO41" s="4">
        <f t="shared" si="78"/>
        <v>11495.303738149001</v>
      </c>
      <c r="AP41" s="4">
        <f t="shared" si="78"/>
        <v>6994.4064563459233</v>
      </c>
      <c r="AQ41" s="4">
        <f t="shared" si="78"/>
        <v>0</v>
      </c>
      <c r="AR41" s="4">
        <f t="shared" si="78"/>
        <v>0</v>
      </c>
      <c r="AS41" s="4">
        <f t="shared" si="78"/>
        <v>0</v>
      </c>
      <c r="AT41" s="4">
        <f t="shared" si="78"/>
        <v>0</v>
      </c>
      <c r="AU41" s="4">
        <f t="shared" si="78"/>
        <v>0</v>
      </c>
      <c r="AV41" s="4">
        <f t="shared" si="78"/>
        <v>0</v>
      </c>
      <c r="AW41" s="4">
        <f t="shared" si="78"/>
        <v>0</v>
      </c>
      <c r="AX41" s="4">
        <f t="shared" si="78"/>
        <v>0</v>
      </c>
      <c r="AY41" s="4">
        <f t="shared" si="78"/>
        <v>0</v>
      </c>
      <c r="AZ41" s="4">
        <f t="shared" si="78"/>
        <v>0</v>
      </c>
      <c r="BA41" s="303">
        <f>MIN(AZ46,IF(BA40&lt;&gt;"",BA40,MAX(AZ44-BA38,0)))</f>
        <v>0</v>
      </c>
    </row>
    <row r="42" spans="2:53">
      <c r="B42" s="494" t="s">
        <v>58</v>
      </c>
      <c r="C42" s="495"/>
      <c r="D42" s="41">
        <f>IF(D37&gt;0,D41/D37,)</f>
        <v>1.7500000000000002E-2</v>
      </c>
      <c r="E42" s="41">
        <f t="shared" ref="E42:BA42" si="79">IF(E37&gt;0,E41/E37,)</f>
        <v>1.8164376590330791E-2</v>
      </c>
      <c r="F42" s="41">
        <f t="shared" si="79"/>
        <v>1.8866733702826974E-2</v>
      </c>
      <c r="G42" s="41">
        <f t="shared" si="79"/>
        <v>1.9610276902297288E-2</v>
      </c>
      <c r="H42" s="41">
        <f t="shared" si="79"/>
        <v>2.0398582230925506E-2</v>
      </c>
      <c r="I42" s="41">
        <f t="shared" si="79"/>
        <v>2.1235651339167102E-2</v>
      </c>
      <c r="J42" s="41">
        <f t="shared" si="79"/>
        <v>2.2125976763776683E-2</v>
      </c>
      <c r="K42" s="41">
        <f t="shared" si="79"/>
        <v>2.307461960082019E-2</v>
      </c>
      <c r="L42" s="41">
        <f t="shared" si="79"/>
        <v>2.4087302409219077E-2</v>
      </c>
      <c r="M42" s="41">
        <f t="shared" si="79"/>
        <v>2.5170520946763905E-2</v>
      </c>
      <c r="N42" s="41">
        <f t="shared" si="79"/>
        <v>2.6331679348104771E-2</v>
      </c>
      <c r="O42" s="41">
        <f t="shared" si="79"/>
        <v>2.7579254690363614E-2</v>
      </c>
      <c r="P42" s="41">
        <f t="shared" si="79"/>
        <v>2.8922998680244325E-2</v>
      </c>
      <c r="Q42" s="41">
        <f t="shared" si="79"/>
        <v>3.0374186613447398E-2</v>
      </c>
      <c r="R42" s="41">
        <f t="shared" si="79"/>
        <v>3.1945927058405238E-2</v>
      </c>
      <c r="S42" s="41">
        <f t="shared" si="79"/>
        <v>3.3653550276552792E-2</v>
      </c>
      <c r="T42" s="41">
        <f t="shared" si="79"/>
        <v>3.5515099767635443E-2</v>
      </c>
      <c r="U42" s="41">
        <f t="shared" si="79"/>
        <v>3.7551960361752554E-2</v>
      </c>
      <c r="V42" s="41">
        <f t="shared" si="79"/>
        <v>3.9789669259765209E-2</v>
      </c>
      <c r="W42" s="41">
        <f t="shared" si="79"/>
        <v>4.225897536410278E-2</v>
      </c>
      <c r="X42" s="41">
        <f t="shared" si="79"/>
        <v>4.4997240347614459E-2</v>
      </c>
      <c r="Y42" s="41">
        <f t="shared" si="79"/>
        <v>4.8050317386726937E-2</v>
      </c>
      <c r="Z42" s="41">
        <f t="shared" si="79"/>
        <v>5.1475108995746088E-2</v>
      </c>
      <c r="AA42" s="41">
        <f t="shared" si="79"/>
        <v>5.5343108706702816E-2</v>
      </c>
      <c r="AB42" s="41">
        <f t="shared" si="79"/>
        <v>5.9745398333808764E-2</v>
      </c>
      <c r="AC42" s="41">
        <f t="shared" si="79"/>
        <v>6.4799850075553195E-2</v>
      </c>
      <c r="AD42" s="41">
        <f t="shared" si="79"/>
        <v>7.0661758461424404E-2</v>
      </c>
      <c r="AE42" s="41">
        <f t="shared" si="79"/>
        <v>7.7539972055448297E-2</v>
      </c>
      <c r="AF42" s="41">
        <f t="shared" si="79"/>
        <v>8.5722157173946753E-2</v>
      </c>
      <c r="AG42" s="41">
        <f t="shared" si="79"/>
        <v>9.5615853071288934E-2</v>
      </c>
      <c r="AH42" s="41">
        <f t="shared" si="79"/>
        <v>0.10781817360824071</v>
      </c>
      <c r="AI42" s="41">
        <f t="shared" si="79"/>
        <v>0.12324054379180242</v>
      </c>
      <c r="AJ42" s="41">
        <f t="shared" si="79"/>
        <v>0.14334685034641434</v>
      </c>
      <c r="AK42" s="41">
        <f t="shared" si="79"/>
        <v>0.17064679916531897</v>
      </c>
      <c r="AL42" s="41">
        <f t="shared" si="79"/>
        <v>0.2098329223467742</v>
      </c>
      <c r="AM42" s="41">
        <f t="shared" si="79"/>
        <v>0.27081312327612733</v>
      </c>
      <c r="AN42" s="41">
        <f t="shared" si="79"/>
        <v>0.37874409418585336</v>
      </c>
      <c r="AO42" s="41">
        <f t="shared" si="79"/>
        <v>0.62171357026307428</v>
      </c>
      <c r="AP42" s="41">
        <f t="shared" si="79"/>
        <v>1</v>
      </c>
      <c r="AQ42" s="41">
        <f t="shared" si="79"/>
        <v>0</v>
      </c>
      <c r="AR42" s="41">
        <f t="shared" si="79"/>
        <v>0</v>
      </c>
      <c r="AS42" s="41">
        <f t="shared" si="79"/>
        <v>0</v>
      </c>
      <c r="AT42" s="41">
        <f t="shared" si="79"/>
        <v>0</v>
      </c>
      <c r="AU42" s="41">
        <f t="shared" si="79"/>
        <v>0</v>
      </c>
      <c r="AV42" s="41">
        <f t="shared" si="79"/>
        <v>0</v>
      </c>
      <c r="AW42" s="41">
        <f t="shared" si="79"/>
        <v>0</v>
      </c>
      <c r="AX42" s="41">
        <f t="shared" si="79"/>
        <v>0</v>
      </c>
      <c r="AY42" s="41">
        <f t="shared" si="79"/>
        <v>0</v>
      </c>
      <c r="AZ42" s="41">
        <f t="shared" si="79"/>
        <v>0</v>
      </c>
      <c r="BA42" s="305">
        <f t="shared" si="79"/>
        <v>0</v>
      </c>
    </row>
    <row r="43" spans="2:53" ht="9.75" customHeight="1">
      <c r="B43" s="498"/>
      <c r="C43" s="499"/>
      <c r="I43" s="6"/>
      <c r="J43" s="6"/>
      <c r="K43" s="6"/>
      <c r="L43" s="6"/>
      <c r="BA43" s="310"/>
    </row>
    <row r="44" spans="2:53">
      <c r="B44" s="444" t="s">
        <v>47</v>
      </c>
      <c r="C44" s="445"/>
      <c r="D44" s="4">
        <f t="shared" ref="D44:AI44" si="80">D38+D41</f>
        <v>11861.400000000001</v>
      </c>
      <c r="E44" s="4">
        <f t="shared" si="80"/>
        <v>11861.400000000001</v>
      </c>
      <c r="F44" s="4">
        <f t="shared" si="80"/>
        <v>11861.400000000001</v>
      </c>
      <c r="G44" s="4">
        <f t="shared" si="80"/>
        <v>11861.400000000001</v>
      </c>
      <c r="H44" s="4">
        <f t="shared" si="80"/>
        <v>11861.400000000001</v>
      </c>
      <c r="I44" s="4">
        <f t="shared" si="80"/>
        <v>11861.400000000001</v>
      </c>
      <c r="J44" s="4">
        <f t="shared" si="80"/>
        <v>11861.400000000001</v>
      </c>
      <c r="K44" s="4">
        <f t="shared" si="80"/>
        <v>11861.400000000001</v>
      </c>
      <c r="L44" s="4">
        <f t="shared" si="80"/>
        <v>11861.400000000001</v>
      </c>
      <c r="M44" s="4">
        <f t="shared" si="80"/>
        <v>11861.400000000001</v>
      </c>
      <c r="N44" s="4">
        <f t="shared" si="80"/>
        <v>11861.400000000001</v>
      </c>
      <c r="O44" s="4">
        <f t="shared" si="80"/>
        <v>11861.400000000001</v>
      </c>
      <c r="P44" s="4">
        <f t="shared" si="80"/>
        <v>11861.400000000001</v>
      </c>
      <c r="Q44" s="4">
        <f t="shared" si="80"/>
        <v>11861.400000000001</v>
      </c>
      <c r="R44" s="4">
        <f t="shared" si="80"/>
        <v>11861.400000000001</v>
      </c>
      <c r="S44" s="4">
        <f t="shared" si="80"/>
        <v>11861.400000000001</v>
      </c>
      <c r="T44" s="4">
        <f t="shared" si="80"/>
        <v>11861.400000000001</v>
      </c>
      <c r="U44" s="4">
        <f t="shared" si="80"/>
        <v>11861.400000000001</v>
      </c>
      <c r="V44" s="4">
        <f t="shared" si="80"/>
        <v>11861.400000000001</v>
      </c>
      <c r="W44" s="4">
        <f t="shared" si="80"/>
        <v>11861.400000000001</v>
      </c>
      <c r="X44" s="4">
        <f t="shared" si="80"/>
        <v>11861.400000000001</v>
      </c>
      <c r="Y44" s="4">
        <f t="shared" si="80"/>
        <v>11861.400000000001</v>
      </c>
      <c r="Z44" s="4">
        <f t="shared" si="80"/>
        <v>11861.400000000001</v>
      </c>
      <c r="AA44" s="4">
        <f t="shared" si="80"/>
        <v>11861.400000000001</v>
      </c>
      <c r="AB44" s="4">
        <f t="shared" si="80"/>
        <v>11861.400000000001</v>
      </c>
      <c r="AC44" s="4">
        <f t="shared" si="80"/>
        <v>11861.400000000001</v>
      </c>
      <c r="AD44" s="4">
        <f t="shared" si="80"/>
        <v>11861.400000000001</v>
      </c>
      <c r="AE44" s="4">
        <f t="shared" si="80"/>
        <v>11861.400000000001</v>
      </c>
      <c r="AF44" s="4">
        <f t="shared" si="80"/>
        <v>11861.400000000001</v>
      </c>
      <c r="AG44" s="4">
        <f t="shared" si="80"/>
        <v>11861.400000000001</v>
      </c>
      <c r="AH44" s="4">
        <f t="shared" si="80"/>
        <v>11861.400000000001</v>
      </c>
      <c r="AI44" s="4">
        <f t="shared" si="80"/>
        <v>11861.400000000001</v>
      </c>
      <c r="AJ44" s="4">
        <f t="shared" ref="AJ44:BA44" si="81">AJ38+AJ41</f>
        <v>11861.400000000001</v>
      </c>
      <c r="AK44" s="4">
        <f t="shared" si="81"/>
        <v>11861.400000000001</v>
      </c>
      <c r="AL44" s="4">
        <f t="shared" si="81"/>
        <v>11861.400000000001</v>
      </c>
      <c r="AM44" s="4">
        <f t="shared" si="81"/>
        <v>11861.400000000001</v>
      </c>
      <c r="AN44" s="4">
        <f t="shared" si="81"/>
        <v>11861.400000000001</v>
      </c>
      <c r="AO44" s="4">
        <f t="shared" si="81"/>
        <v>11861.400000000001</v>
      </c>
      <c r="AP44" s="4">
        <f t="shared" si="81"/>
        <v>7132.8957041815729</v>
      </c>
      <c r="AQ44" s="4">
        <f t="shared" si="81"/>
        <v>0</v>
      </c>
      <c r="AR44" s="4">
        <f t="shared" si="81"/>
        <v>0</v>
      </c>
      <c r="AS44" s="4">
        <f t="shared" si="81"/>
        <v>0</v>
      </c>
      <c r="AT44" s="4">
        <f t="shared" si="81"/>
        <v>0</v>
      </c>
      <c r="AU44" s="4">
        <f t="shared" si="81"/>
        <v>0</v>
      </c>
      <c r="AV44" s="4">
        <f t="shared" si="81"/>
        <v>0</v>
      </c>
      <c r="AW44" s="4">
        <f t="shared" si="81"/>
        <v>0</v>
      </c>
      <c r="AX44" s="4">
        <f t="shared" si="81"/>
        <v>0</v>
      </c>
      <c r="AY44" s="4">
        <f t="shared" si="81"/>
        <v>0</v>
      </c>
      <c r="AZ44" s="4">
        <f t="shared" si="81"/>
        <v>0</v>
      </c>
      <c r="BA44" s="303">
        <f t="shared" si="81"/>
        <v>0</v>
      </c>
    </row>
    <row r="45" spans="2:53">
      <c r="B45" s="444" t="s">
        <v>66</v>
      </c>
      <c r="C45" s="445"/>
      <c r="D45" s="321"/>
      <c r="E45" s="321"/>
      <c r="F45" s="321"/>
      <c r="G45" s="321"/>
      <c r="H45" s="321"/>
      <c r="I45" s="321"/>
      <c r="J45" s="321"/>
      <c r="K45" s="321"/>
      <c r="L45" s="321"/>
      <c r="M45" s="321"/>
      <c r="N45" s="321"/>
      <c r="O45" s="321"/>
      <c r="P45" s="321"/>
      <c r="Q45" s="321"/>
      <c r="R45" s="321"/>
      <c r="S45" s="321"/>
      <c r="T45" s="321"/>
      <c r="U45" s="321"/>
      <c r="V45" s="321"/>
      <c r="W45" s="321"/>
      <c r="X45" s="321"/>
      <c r="Y45" s="321"/>
      <c r="Z45" s="321"/>
      <c r="AA45" s="321"/>
      <c r="AB45" s="321"/>
      <c r="AC45" s="321"/>
      <c r="AD45" s="321"/>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2"/>
    </row>
    <row r="46" spans="2:53">
      <c r="B46" s="444" t="s">
        <v>49</v>
      </c>
      <c r="C46" s="445"/>
      <c r="D46" s="4">
        <f t="shared" ref="D46:F46" si="82">MAX(D37-D41-D45,0)</f>
        <v>312435</v>
      </c>
      <c r="E46" s="4">
        <f t="shared" si="82"/>
        <v>306759.81300000002</v>
      </c>
      <c r="F46" s="4">
        <f t="shared" si="82"/>
        <v>300972.25729740004</v>
      </c>
      <c r="G46" s="4">
        <f t="shared" ref="G46" si="83">MAX(G37-G41-G45,0)</f>
        <v>295070.10799188854</v>
      </c>
      <c r="H46" s="4">
        <f t="shared" ref="H46" si="84">MAX(H37-H41-H45,0)</f>
        <v>289051.0961301279</v>
      </c>
      <c r="I46" s="4">
        <f t="shared" ref="I46" si="85">MAX(I37-I41-I45,0)</f>
        <v>282912.90783350443</v>
      </c>
      <c r="J46" s="4">
        <f t="shared" ref="J46" si="86">MAX(J37-J41-J45,0)</f>
        <v>276653.18340860785</v>
      </c>
      <c r="K46" s="4">
        <f t="shared" ref="K46" si="87">MAX(K37-K41-K45,0)</f>
        <v>270269.51644009829</v>
      </c>
      <c r="L46" s="4">
        <f t="shared" ref="L46" si="88">MAX(L37-L41-L45,0)</f>
        <v>263759.45286561223</v>
      </c>
      <c r="M46" s="4">
        <f t="shared" ref="M46" si="89">MAX(M37-M41-M45,0)</f>
        <v>257120.49003235134</v>
      </c>
      <c r="N46" s="4">
        <f t="shared" ref="N46" si="90">MAX(N37-N41-N45,0)</f>
        <v>250350.0757349919</v>
      </c>
      <c r="O46" s="4">
        <f t="shared" ref="O46" si="91">MAX(O37-O41-O45,0)</f>
        <v>243445.60723454473</v>
      </c>
      <c r="P46" s="4">
        <f t="shared" ref="P46" si="92">MAX(P37-P41-P45,0)</f>
        <v>236404.43025778871</v>
      </c>
      <c r="Q46" s="4">
        <f t="shared" ref="Q46" si="93">MAX(Q37-Q41-Q45,0)</f>
        <v>229223.83797689292</v>
      </c>
      <c r="R46" s="4">
        <f t="shared" ref="R46" si="94">MAX(R37-R41-R45,0)</f>
        <v>221901.06996883539</v>
      </c>
      <c r="S46" s="4">
        <f t="shared" ref="S46" si="95">MAX(S37-S41-S45,0)</f>
        <v>214433.31115421833</v>
      </c>
      <c r="T46" s="4">
        <f t="shared" ref="T46" si="96">MAX(T37-T41-T45,0)</f>
        <v>206817.69071507186</v>
      </c>
      <c r="U46" s="4">
        <f t="shared" ref="U46" si="97">MAX(U37-U41-U45,0)</f>
        <v>199051.28099123028</v>
      </c>
      <c r="V46" s="4">
        <f t="shared" ref="V46" si="98">MAX(V37-V41-V45,0)</f>
        <v>191131.09635485662</v>
      </c>
      <c r="W46" s="4">
        <f t="shared" ref="W46" si="99">MAX(W37-W41-W45,0)</f>
        <v>183054.09206268279</v>
      </c>
      <c r="X46" s="4">
        <f t="shared" ref="X46" si="100">MAX(X37-X41-X45,0)</f>
        <v>174817.16308552391</v>
      </c>
      <c r="Y46" s="4">
        <f t="shared" ref="Y46" si="101">MAX(Y37-Y41-Y45,0)</f>
        <v>166417.14291461729</v>
      </c>
      <c r="Z46" s="4">
        <f t="shared" ref="Z46" si="102">MAX(Z37-Z41-Z45,0)</f>
        <v>157850.80234432672</v>
      </c>
      <c r="AA46" s="4">
        <f t="shared" ref="AA46" si="103">MAX(AA37-AA41-AA45,0)</f>
        <v>149114.84823074439</v>
      </c>
      <c r="AB46" s="4">
        <f t="shared" ref="AB46" si="104">MAX(AB37-AB41-AB45,0)</f>
        <v>140205.92222571312</v>
      </c>
      <c r="AC46" s="4">
        <f t="shared" ref="AC46" si="105">MAX(AC37-AC41-AC45,0)</f>
        <v>131120.59948578224</v>
      </c>
      <c r="AD46" s="4">
        <f t="shared" ref="AD46" si="106">MAX(AD37-AD41-AD45,0)</f>
        <v>121855.38735560072</v>
      </c>
      <c r="AE46" s="4">
        <f t="shared" ref="AE46" si="107">MAX(AE37-AE41-AE45,0)</f>
        <v>112406.72402524161</v>
      </c>
      <c r="AF46" s="4">
        <f t="shared" ref="AF46" si="108">MAX(AF37-AF41-AF45,0)</f>
        <v>102770.97716094139</v>
      </c>
      <c r="AG46" s="4">
        <f t="shared" ref="AG46" si="109">MAX(AG37-AG41-AG45,0)</f>
        <v>92944.442508728025</v>
      </c>
      <c r="AH46" s="4">
        <f t="shared" ref="AH46" si="110">MAX(AH37-AH41-AH45,0)</f>
        <v>82923.342470400836</v>
      </c>
      <c r="AI46" s="4">
        <f t="shared" ref="AI46" si="111">MAX(AI37-AI41-AI45,0)</f>
        <v>72703.824651314775</v>
      </c>
      <c r="AJ46" s="4">
        <f t="shared" ref="AJ46" si="112">MAX(AJ37-AJ41-AJ45,0)</f>
        <v>62281.960379410804</v>
      </c>
      <c r="AK46" s="4">
        <f t="shared" ref="AK46" si="113">MAX(AK37-AK41-AK45,0)</f>
        <v>51653.74319492314</v>
      </c>
      <c r="AL46" s="4">
        <f t="shared" ref="AL46" si="114">MAX(AL37-AL41-AL45,0)</f>
        <v>40815.087310182615</v>
      </c>
      <c r="AM46" s="4">
        <f t="shared" ref="AM46" si="115">MAX(AM37-AM41-AM45,0)</f>
        <v>29761.826038924228</v>
      </c>
      <c r="AN46" s="4">
        <f t="shared" ref="AN46" si="116">MAX(AN37-AN41-AN45,0)</f>
        <v>18489.710194494925</v>
      </c>
      <c r="AO46" s="4">
        <f t="shared" ref="AO46" si="117">MAX(AO37-AO41-AO45,0)</f>
        <v>6994.4064563459233</v>
      </c>
      <c r="AP46" s="4">
        <f t="shared" ref="AP46" si="118">MAX(AP37-AP41-AP45,0)</f>
        <v>0</v>
      </c>
      <c r="AQ46" s="4">
        <f t="shared" ref="AQ46" si="119">MAX(AQ37-AQ41-AQ45,0)</f>
        <v>0</v>
      </c>
      <c r="AR46" s="4">
        <f t="shared" ref="AR46" si="120">MAX(AR37-AR41-AR45,0)</f>
        <v>0</v>
      </c>
      <c r="AS46" s="4">
        <f t="shared" ref="AS46" si="121">MAX(AS37-AS41-AS45,0)</f>
        <v>0</v>
      </c>
      <c r="AT46" s="4">
        <f t="shared" ref="AT46" si="122">MAX(AT37-AT41-AT45,0)</f>
        <v>0</v>
      </c>
      <c r="AU46" s="4">
        <f t="shared" ref="AU46" si="123">MAX(AU37-AU41-AU45,0)</f>
        <v>0</v>
      </c>
      <c r="AV46" s="4">
        <f t="shared" ref="AV46" si="124">MAX(AV37-AV41-AV45,0)</f>
        <v>0</v>
      </c>
      <c r="AW46" s="4">
        <f t="shared" ref="AW46" si="125">MAX(AW37-AW41-AW45,0)</f>
        <v>0</v>
      </c>
      <c r="AX46" s="4">
        <f t="shared" ref="AX46" si="126">MAX(AX37-AX41-AX45,0)</f>
        <v>0</v>
      </c>
      <c r="AY46" s="4">
        <f t="shared" ref="AY46" si="127">MAX(AY37-AY41-AY45,0)</f>
        <v>0</v>
      </c>
      <c r="AZ46" s="4">
        <f t="shared" ref="AZ46" si="128">MAX(AZ37-AZ41-AZ45,0)</f>
        <v>0</v>
      </c>
      <c r="BA46" s="303">
        <f t="shared" ref="BA46" si="129">MAX(BA37-BA41-BA45,0)</f>
        <v>0</v>
      </c>
    </row>
    <row r="47" spans="2:53" ht="16" thickBot="1">
      <c r="B47" s="452" t="s">
        <v>26</v>
      </c>
      <c r="C47" s="453"/>
      <c r="D47" s="306">
        <f>D44/12</f>
        <v>988.45000000000016</v>
      </c>
      <c r="E47" s="306">
        <f t="shared" ref="E47:BA47" si="130">E44/12</f>
        <v>988.45000000000016</v>
      </c>
      <c r="F47" s="306">
        <f t="shared" si="130"/>
        <v>988.45000000000016</v>
      </c>
      <c r="G47" s="306">
        <f t="shared" si="130"/>
        <v>988.45000000000016</v>
      </c>
      <c r="H47" s="306">
        <f t="shared" si="130"/>
        <v>988.45000000000016</v>
      </c>
      <c r="I47" s="306">
        <f t="shared" si="130"/>
        <v>988.45000000000016</v>
      </c>
      <c r="J47" s="306">
        <f t="shared" si="130"/>
        <v>988.45000000000016</v>
      </c>
      <c r="K47" s="306">
        <f t="shared" si="130"/>
        <v>988.45000000000016</v>
      </c>
      <c r="L47" s="306">
        <f t="shared" si="130"/>
        <v>988.45000000000016</v>
      </c>
      <c r="M47" s="306">
        <f t="shared" si="130"/>
        <v>988.45000000000016</v>
      </c>
      <c r="N47" s="306">
        <f t="shared" si="130"/>
        <v>988.45000000000016</v>
      </c>
      <c r="O47" s="306">
        <f t="shared" si="130"/>
        <v>988.45000000000016</v>
      </c>
      <c r="P47" s="306">
        <f t="shared" si="130"/>
        <v>988.45000000000016</v>
      </c>
      <c r="Q47" s="306">
        <f t="shared" si="130"/>
        <v>988.45000000000016</v>
      </c>
      <c r="R47" s="306">
        <f t="shared" si="130"/>
        <v>988.45000000000016</v>
      </c>
      <c r="S47" s="306">
        <f t="shared" si="130"/>
        <v>988.45000000000016</v>
      </c>
      <c r="T47" s="306">
        <f t="shared" si="130"/>
        <v>988.45000000000016</v>
      </c>
      <c r="U47" s="306">
        <f t="shared" si="130"/>
        <v>988.45000000000016</v>
      </c>
      <c r="V47" s="306">
        <f t="shared" si="130"/>
        <v>988.45000000000016</v>
      </c>
      <c r="W47" s="306">
        <f t="shared" si="130"/>
        <v>988.45000000000016</v>
      </c>
      <c r="X47" s="306">
        <f t="shared" si="130"/>
        <v>988.45000000000016</v>
      </c>
      <c r="Y47" s="306">
        <f t="shared" si="130"/>
        <v>988.45000000000016</v>
      </c>
      <c r="Z47" s="306">
        <f t="shared" si="130"/>
        <v>988.45000000000016</v>
      </c>
      <c r="AA47" s="306">
        <f t="shared" si="130"/>
        <v>988.45000000000016</v>
      </c>
      <c r="AB47" s="306">
        <f t="shared" si="130"/>
        <v>988.45000000000016</v>
      </c>
      <c r="AC47" s="306">
        <f t="shared" si="130"/>
        <v>988.45000000000016</v>
      </c>
      <c r="AD47" s="306">
        <f t="shared" si="130"/>
        <v>988.45000000000016</v>
      </c>
      <c r="AE47" s="306">
        <f t="shared" si="130"/>
        <v>988.45000000000016</v>
      </c>
      <c r="AF47" s="306">
        <f t="shared" si="130"/>
        <v>988.45000000000016</v>
      </c>
      <c r="AG47" s="306">
        <f t="shared" si="130"/>
        <v>988.45000000000016</v>
      </c>
      <c r="AH47" s="306">
        <f t="shared" si="130"/>
        <v>988.45000000000016</v>
      </c>
      <c r="AI47" s="306">
        <f t="shared" si="130"/>
        <v>988.45000000000016</v>
      </c>
      <c r="AJ47" s="306">
        <f t="shared" si="130"/>
        <v>988.45000000000016</v>
      </c>
      <c r="AK47" s="306">
        <f t="shared" si="130"/>
        <v>988.45000000000016</v>
      </c>
      <c r="AL47" s="306">
        <f t="shared" si="130"/>
        <v>988.45000000000016</v>
      </c>
      <c r="AM47" s="306">
        <f t="shared" si="130"/>
        <v>988.45000000000016</v>
      </c>
      <c r="AN47" s="306">
        <f t="shared" si="130"/>
        <v>988.45000000000016</v>
      </c>
      <c r="AO47" s="306">
        <f t="shared" si="130"/>
        <v>988.45000000000016</v>
      </c>
      <c r="AP47" s="306">
        <f t="shared" si="130"/>
        <v>594.40797534846445</v>
      </c>
      <c r="AQ47" s="306">
        <f t="shared" si="130"/>
        <v>0</v>
      </c>
      <c r="AR47" s="306">
        <f t="shared" si="130"/>
        <v>0</v>
      </c>
      <c r="AS47" s="306">
        <f t="shared" si="130"/>
        <v>0</v>
      </c>
      <c r="AT47" s="306">
        <f t="shared" si="130"/>
        <v>0</v>
      </c>
      <c r="AU47" s="306">
        <f t="shared" si="130"/>
        <v>0</v>
      </c>
      <c r="AV47" s="306">
        <f t="shared" si="130"/>
        <v>0</v>
      </c>
      <c r="AW47" s="306">
        <f t="shared" si="130"/>
        <v>0</v>
      </c>
      <c r="AX47" s="306">
        <f t="shared" si="130"/>
        <v>0</v>
      </c>
      <c r="AY47" s="306">
        <f t="shared" si="130"/>
        <v>0</v>
      </c>
      <c r="AZ47" s="306">
        <f t="shared" si="130"/>
        <v>0</v>
      </c>
      <c r="BA47" s="307">
        <f t="shared" si="130"/>
        <v>0</v>
      </c>
    </row>
    <row r="48" spans="2:53" ht="16" thickBot="1">
      <c r="I48" s="6"/>
      <c r="J48" s="6"/>
      <c r="K48" s="6"/>
      <c r="L48" s="6"/>
    </row>
    <row r="49" spans="2:53" ht="17" thickBot="1">
      <c r="B49" s="281" t="s">
        <v>27</v>
      </c>
      <c r="C49" s="42"/>
      <c r="I49" s="6"/>
      <c r="J49" s="6"/>
      <c r="K49" s="6"/>
      <c r="L49" s="6"/>
    </row>
    <row r="50" spans="2:53" ht="16" thickBot="1">
      <c r="B50" s="284" t="s">
        <v>48</v>
      </c>
      <c r="C50" s="285"/>
      <c r="D50" s="286">
        <f>D$7</f>
        <v>2020</v>
      </c>
      <c r="E50" s="287">
        <f t="shared" ref="E50:BA50" si="131">E$7</f>
        <v>2021</v>
      </c>
      <c r="F50" s="287">
        <f t="shared" si="131"/>
        <v>2022</v>
      </c>
      <c r="G50" s="287">
        <f t="shared" si="131"/>
        <v>2023</v>
      </c>
      <c r="H50" s="287">
        <f t="shared" si="131"/>
        <v>2024</v>
      </c>
      <c r="I50" s="287">
        <f t="shared" si="131"/>
        <v>2025</v>
      </c>
      <c r="J50" s="287">
        <f t="shared" si="131"/>
        <v>2026</v>
      </c>
      <c r="K50" s="287">
        <f t="shared" si="131"/>
        <v>2027</v>
      </c>
      <c r="L50" s="287">
        <f t="shared" si="131"/>
        <v>2028</v>
      </c>
      <c r="M50" s="287">
        <f t="shared" si="131"/>
        <v>2029</v>
      </c>
      <c r="N50" s="287">
        <f t="shared" si="131"/>
        <v>2030</v>
      </c>
      <c r="O50" s="287">
        <f t="shared" si="131"/>
        <v>2031</v>
      </c>
      <c r="P50" s="287">
        <f t="shared" si="131"/>
        <v>2032</v>
      </c>
      <c r="Q50" s="287">
        <f t="shared" si="131"/>
        <v>2033</v>
      </c>
      <c r="R50" s="287">
        <f t="shared" si="131"/>
        <v>2034</v>
      </c>
      <c r="S50" s="287">
        <f t="shared" si="131"/>
        <v>2035</v>
      </c>
      <c r="T50" s="287">
        <f t="shared" si="131"/>
        <v>2036</v>
      </c>
      <c r="U50" s="287">
        <f t="shared" si="131"/>
        <v>2037</v>
      </c>
      <c r="V50" s="287">
        <f t="shared" si="131"/>
        <v>2038</v>
      </c>
      <c r="W50" s="287">
        <f t="shared" si="131"/>
        <v>2039</v>
      </c>
      <c r="X50" s="287">
        <f t="shared" si="131"/>
        <v>2040</v>
      </c>
      <c r="Y50" s="287">
        <f t="shared" si="131"/>
        <v>2041</v>
      </c>
      <c r="Z50" s="287">
        <f t="shared" si="131"/>
        <v>2042</v>
      </c>
      <c r="AA50" s="287">
        <f t="shared" si="131"/>
        <v>2043</v>
      </c>
      <c r="AB50" s="287">
        <f t="shared" si="131"/>
        <v>2044</v>
      </c>
      <c r="AC50" s="287">
        <f t="shared" si="131"/>
        <v>2045</v>
      </c>
      <c r="AD50" s="287">
        <f t="shared" si="131"/>
        <v>2046</v>
      </c>
      <c r="AE50" s="287">
        <f t="shared" si="131"/>
        <v>2047</v>
      </c>
      <c r="AF50" s="287">
        <f t="shared" si="131"/>
        <v>2048</v>
      </c>
      <c r="AG50" s="287">
        <f t="shared" si="131"/>
        <v>2049</v>
      </c>
      <c r="AH50" s="287">
        <f t="shared" si="131"/>
        <v>2050</v>
      </c>
      <c r="AI50" s="287">
        <f t="shared" si="131"/>
        <v>2051</v>
      </c>
      <c r="AJ50" s="287">
        <f t="shared" si="131"/>
        <v>2052</v>
      </c>
      <c r="AK50" s="287">
        <f t="shared" si="131"/>
        <v>2053</v>
      </c>
      <c r="AL50" s="287">
        <f t="shared" si="131"/>
        <v>2054</v>
      </c>
      <c r="AM50" s="287">
        <f t="shared" si="131"/>
        <v>2055</v>
      </c>
      <c r="AN50" s="287">
        <f t="shared" si="131"/>
        <v>2056</v>
      </c>
      <c r="AO50" s="287">
        <f t="shared" si="131"/>
        <v>2057</v>
      </c>
      <c r="AP50" s="287">
        <f t="shared" si="131"/>
        <v>2058</v>
      </c>
      <c r="AQ50" s="287">
        <f t="shared" si="131"/>
        <v>2059</v>
      </c>
      <c r="AR50" s="287">
        <f t="shared" si="131"/>
        <v>2060</v>
      </c>
      <c r="AS50" s="287">
        <f t="shared" si="131"/>
        <v>2061</v>
      </c>
      <c r="AT50" s="287">
        <f t="shared" si="131"/>
        <v>2062</v>
      </c>
      <c r="AU50" s="287">
        <f t="shared" si="131"/>
        <v>2063</v>
      </c>
      <c r="AV50" s="287">
        <f t="shared" si="131"/>
        <v>2064</v>
      </c>
      <c r="AW50" s="287">
        <f t="shared" si="131"/>
        <v>2065</v>
      </c>
      <c r="AX50" s="287">
        <f t="shared" si="131"/>
        <v>2066</v>
      </c>
      <c r="AY50" s="287">
        <f t="shared" si="131"/>
        <v>2067</v>
      </c>
      <c r="AZ50" s="287">
        <f t="shared" si="131"/>
        <v>2068</v>
      </c>
      <c r="BA50" s="288">
        <f t="shared" si="131"/>
        <v>2069</v>
      </c>
    </row>
    <row r="51" spans="2:53">
      <c r="B51" s="484" t="s">
        <v>50</v>
      </c>
      <c r="C51" s="485"/>
      <c r="D51" s="308"/>
      <c r="E51" s="318"/>
      <c r="F51" s="319"/>
      <c r="G51" s="319"/>
      <c r="H51" s="319"/>
      <c r="I51" s="319"/>
      <c r="J51" s="319"/>
      <c r="K51" s="319"/>
      <c r="L51" s="319"/>
      <c r="M51" s="319"/>
      <c r="N51" s="319"/>
      <c r="O51" s="319"/>
      <c r="P51" s="319"/>
      <c r="Q51" s="319"/>
      <c r="R51" s="319"/>
      <c r="S51" s="319"/>
      <c r="T51" s="319"/>
      <c r="U51" s="319"/>
      <c r="V51" s="319"/>
      <c r="W51" s="319"/>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20"/>
    </row>
    <row r="52" spans="2:53">
      <c r="B52" s="444" t="s">
        <v>51</v>
      </c>
      <c r="C52" s="445"/>
      <c r="D52" s="41">
        <f>Cockpit!N26</f>
        <v>0</v>
      </c>
      <c r="E52" s="41">
        <f t="shared" ref="E52" si="132">IF(E51&lt;&gt;"",E51,D52)</f>
        <v>0</v>
      </c>
      <c r="F52" s="41">
        <f t="shared" ref="F52" si="133">IF(F51&lt;&gt;"",F51,E52)</f>
        <v>0</v>
      </c>
      <c r="G52" s="41">
        <f t="shared" ref="G52" si="134">IF(G51&lt;&gt;"",G51,F52)</f>
        <v>0</v>
      </c>
      <c r="H52" s="41">
        <f t="shared" ref="H52" si="135">IF(H51&lt;&gt;"",H51,G52)</f>
        <v>0</v>
      </c>
      <c r="I52" s="41">
        <f t="shared" ref="I52" si="136">IF(I51&lt;&gt;"",I51,H52)</f>
        <v>0</v>
      </c>
      <c r="J52" s="41">
        <f t="shared" ref="J52" si="137">IF(J51&lt;&gt;"",J51,I52)</f>
        <v>0</v>
      </c>
      <c r="K52" s="41">
        <f t="shared" ref="K52" si="138">IF(K51&lt;&gt;"",K51,J52)</f>
        <v>0</v>
      </c>
      <c r="L52" s="41">
        <f t="shared" ref="L52" si="139">IF(L51&lt;&gt;"",L51,K52)</f>
        <v>0</v>
      </c>
      <c r="M52" s="41">
        <f t="shared" ref="M52" si="140">IF(M51&lt;&gt;"",M51,L52)</f>
        <v>0</v>
      </c>
      <c r="N52" s="41">
        <f t="shared" ref="N52" si="141">IF(N51&lt;&gt;"",N51,M52)</f>
        <v>0</v>
      </c>
      <c r="O52" s="41">
        <f t="shared" ref="O52" si="142">IF(O51&lt;&gt;"",O51,N52)</f>
        <v>0</v>
      </c>
      <c r="P52" s="41">
        <f t="shared" ref="P52" si="143">IF(P51&lt;&gt;"",P51,O52)</f>
        <v>0</v>
      </c>
      <c r="Q52" s="41">
        <f t="shared" ref="Q52" si="144">IF(Q51&lt;&gt;"",Q51,P52)</f>
        <v>0</v>
      </c>
      <c r="R52" s="41">
        <f t="shared" ref="R52" si="145">IF(R51&lt;&gt;"",R51,Q52)</f>
        <v>0</v>
      </c>
      <c r="S52" s="41">
        <f t="shared" ref="S52" si="146">IF(S51&lt;&gt;"",S51,R52)</f>
        <v>0</v>
      </c>
      <c r="T52" s="41">
        <f t="shared" ref="T52" si="147">IF(T51&lt;&gt;"",T51,S52)</f>
        <v>0</v>
      </c>
      <c r="U52" s="41">
        <f t="shared" ref="U52" si="148">IF(U51&lt;&gt;"",U51,T52)</f>
        <v>0</v>
      </c>
      <c r="V52" s="41">
        <f t="shared" ref="V52" si="149">IF(V51&lt;&gt;"",V51,U52)</f>
        <v>0</v>
      </c>
      <c r="W52" s="41">
        <f t="shared" ref="W52" si="150">IF(W51&lt;&gt;"",W51,V52)</f>
        <v>0</v>
      </c>
      <c r="X52" s="41">
        <f t="shared" ref="X52" si="151">IF(X51&lt;&gt;"",X51,W52)</f>
        <v>0</v>
      </c>
      <c r="Y52" s="41">
        <f t="shared" ref="Y52" si="152">IF(Y51&lt;&gt;"",Y51,X52)</f>
        <v>0</v>
      </c>
      <c r="Z52" s="41">
        <f t="shared" ref="Z52" si="153">IF(Z51&lt;&gt;"",Z51,Y52)</f>
        <v>0</v>
      </c>
      <c r="AA52" s="41">
        <f t="shared" ref="AA52" si="154">IF(AA51&lt;&gt;"",AA51,Z52)</f>
        <v>0</v>
      </c>
      <c r="AB52" s="41">
        <f t="shared" ref="AB52" si="155">IF(AB51&lt;&gt;"",AB51,AA52)</f>
        <v>0</v>
      </c>
      <c r="AC52" s="41">
        <f t="shared" ref="AC52" si="156">IF(AC51&lt;&gt;"",AC51,AB52)</f>
        <v>0</v>
      </c>
      <c r="AD52" s="41">
        <f t="shared" ref="AD52" si="157">IF(AD51&lt;&gt;"",AD51,AC52)</f>
        <v>0</v>
      </c>
      <c r="AE52" s="41">
        <f t="shared" ref="AE52" si="158">IF(AE51&lt;&gt;"",AE51,AD52)</f>
        <v>0</v>
      </c>
      <c r="AF52" s="41">
        <f t="shared" ref="AF52" si="159">IF(AF51&lt;&gt;"",AF51,AE52)</f>
        <v>0</v>
      </c>
      <c r="AG52" s="41">
        <f t="shared" ref="AG52" si="160">IF(AG51&lt;&gt;"",AG51,AF52)</f>
        <v>0</v>
      </c>
      <c r="AH52" s="41">
        <f t="shared" ref="AH52" si="161">IF(AH51&lt;&gt;"",AH51,AG52)</f>
        <v>0</v>
      </c>
      <c r="AI52" s="41">
        <f t="shared" ref="AI52" si="162">IF(AI51&lt;&gt;"",AI51,AH52)</f>
        <v>0</v>
      </c>
      <c r="AJ52" s="41">
        <f t="shared" ref="AJ52" si="163">IF(AJ51&lt;&gt;"",AJ51,AI52)</f>
        <v>0</v>
      </c>
      <c r="AK52" s="41">
        <f t="shared" ref="AK52" si="164">IF(AK51&lt;&gt;"",AK51,AJ52)</f>
        <v>0</v>
      </c>
      <c r="AL52" s="41">
        <f t="shared" ref="AL52" si="165">IF(AL51&lt;&gt;"",AL51,AK52)</f>
        <v>0</v>
      </c>
      <c r="AM52" s="41">
        <f t="shared" ref="AM52" si="166">IF(AM51&lt;&gt;"",AM51,AL52)</f>
        <v>0</v>
      </c>
      <c r="AN52" s="41">
        <f t="shared" ref="AN52" si="167">IF(AN51&lt;&gt;"",AN51,AM52)</f>
        <v>0</v>
      </c>
      <c r="AO52" s="41">
        <f t="shared" ref="AO52" si="168">IF(AO51&lt;&gt;"",AO51,AN52)</f>
        <v>0</v>
      </c>
      <c r="AP52" s="41">
        <f t="shared" ref="AP52" si="169">IF(AP51&lt;&gt;"",AP51,AO52)</f>
        <v>0</v>
      </c>
      <c r="AQ52" s="41">
        <f t="shared" ref="AQ52" si="170">IF(AQ51&lt;&gt;"",AQ51,AP52)</f>
        <v>0</v>
      </c>
      <c r="AR52" s="41">
        <f t="shared" ref="AR52" si="171">IF(AR51&lt;&gt;"",AR51,AQ52)</f>
        <v>0</v>
      </c>
      <c r="AS52" s="41">
        <f t="shared" ref="AS52" si="172">IF(AS51&lt;&gt;"",AS51,AR52)</f>
        <v>0</v>
      </c>
      <c r="AT52" s="41">
        <f t="shared" ref="AT52" si="173">IF(AT51&lt;&gt;"",AT51,AS52)</f>
        <v>0</v>
      </c>
      <c r="AU52" s="41">
        <f t="shared" ref="AU52" si="174">IF(AU51&lt;&gt;"",AU51,AT52)</f>
        <v>0</v>
      </c>
      <c r="AV52" s="41">
        <f t="shared" ref="AV52" si="175">IF(AV51&lt;&gt;"",AV51,AU52)</f>
        <v>0</v>
      </c>
      <c r="AW52" s="41">
        <f t="shared" ref="AW52" si="176">IF(AW51&lt;&gt;"",AW51,AV52)</f>
        <v>0</v>
      </c>
      <c r="AX52" s="41">
        <f t="shared" ref="AX52" si="177">IF(AX51&lt;&gt;"",AX51,AW52)</f>
        <v>0</v>
      </c>
      <c r="AY52" s="41">
        <f t="shared" ref="AY52" si="178">IF(AY51&lt;&gt;"",AY51,AX52)</f>
        <v>0</v>
      </c>
      <c r="AZ52" s="41">
        <f t="shared" ref="AZ52" si="179">IF(AZ51&lt;&gt;"",AZ51,AY52)</f>
        <v>0</v>
      </c>
      <c r="BA52" s="305">
        <f t="shared" ref="BA52" si="180">IF(BA51&lt;&gt;"",BA51,AZ52)</f>
        <v>0</v>
      </c>
    </row>
    <row r="53" spans="2:53" ht="8.25" customHeight="1">
      <c r="B53" s="309"/>
      <c r="I53" s="6"/>
      <c r="J53" s="6"/>
      <c r="K53" s="6"/>
      <c r="L53" s="6"/>
      <c r="BA53" s="310"/>
    </row>
    <row r="54" spans="2:53">
      <c r="B54" s="444" t="s">
        <v>44</v>
      </c>
      <c r="C54" s="445"/>
      <c r="D54" s="4">
        <f>Cockpit!N25</f>
        <v>0</v>
      </c>
      <c r="E54" s="4">
        <f>D63</f>
        <v>0</v>
      </c>
      <c r="F54" s="4">
        <f t="shared" ref="F54" si="181">E63</f>
        <v>0</v>
      </c>
      <c r="G54" s="4">
        <f t="shared" ref="G54" si="182">F63</f>
        <v>0</v>
      </c>
      <c r="H54" s="4">
        <f t="shared" ref="H54" si="183">G63</f>
        <v>0</v>
      </c>
      <c r="I54" s="4">
        <f t="shared" ref="I54" si="184">H63</f>
        <v>0</v>
      </c>
      <c r="J54" s="4">
        <f t="shared" ref="J54" si="185">I63</f>
        <v>0</v>
      </c>
      <c r="K54" s="4">
        <f t="shared" ref="K54" si="186">J63</f>
        <v>0</v>
      </c>
      <c r="L54" s="4">
        <f t="shared" ref="L54" si="187">K63</f>
        <v>0</v>
      </c>
      <c r="M54" s="4">
        <f t="shared" ref="M54" si="188">L63</f>
        <v>0</v>
      </c>
      <c r="N54" s="4">
        <f t="shared" ref="N54" si="189">M63</f>
        <v>0</v>
      </c>
      <c r="O54" s="4">
        <f t="shared" ref="O54" si="190">N63</f>
        <v>0</v>
      </c>
      <c r="P54" s="4">
        <f t="shared" ref="P54" si="191">O63</f>
        <v>0</v>
      </c>
      <c r="Q54" s="4">
        <f t="shared" ref="Q54" si="192">P63</f>
        <v>0</v>
      </c>
      <c r="R54" s="4">
        <f t="shared" ref="R54" si="193">Q63</f>
        <v>0</v>
      </c>
      <c r="S54" s="4">
        <f t="shared" ref="S54" si="194">R63</f>
        <v>0</v>
      </c>
      <c r="T54" s="4">
        <f t="shared" ref="T54" si="195">S63</f>
        <v>0</v>
      </c>
      <c r="U54" s="4">
        <f t="shared" ref="U54" si="196">T63</f>
        <v>0</v>
      </c>
      <c r="V54" s="4">
        <f t="shared" ref="V54" si="197">U63</f>
        <v>0</v>
      </c>
      <c r="W54" s="4">
        <f t="shared" ref="W54" si="198">V63</f>
        <v>0</v>
      </c>
      <c r="X54" s="4">
        <f t="shared" ref="X54" si="199">W63</f>
        <v>0</v>
      </c>
      <c r="Y54" s="4">
        <f t="shared" ref="Y54" si="200">X63</f>
        <v>0</v>
      </c>
      <c r="Z54" s="4">
        <f t="shared" ref="Z54" si="201">Y63</f>
        <v>0</v>
      </c>
      <c r="AA54" s="4">
        <f t="shared" ref="AA54" si="202">Z63</f>
        <v>0</v>
      </c>
      <c r="AB54" s="4">
        <f t="shared" ref="AB54" si="203">AA63</f>
        <v>0</v>
      </c>
      <c r="AC54" s="4">
        <f t="shared" ref="AC54" si="204">AB63</f>
        <v>0</v>
      </c>
      <c r="AD54" s="4">
        <f t="shared" ref="AD54" si="205">AC63</f>
        <v>0</v>
      </c>
      <c r="AE54" s="4">
        <f t="shared" ref="AE54" si="206">AD63</f>
        <v>0</v>
      </c>
      <c r="AF54" s="4">
        <f t="shared" ref="AF54" si="207">AE63</f>
        <v>0</v>
      </c>
      <c r="AG54" s="4">
        <f t="shared" ref="AG54" si="208">AF63</f>
        <v>0</v>
      </c>
      <c r="AH54" s="4">
        <f t="shared" ref="AH54" si="209">AG63</f>
        <v>0</v>
      </c>
      <c r="AI54" s="4">
        <f t="shared" ref="AI54" si="210">AH63</f>
        <v>0</v>
      </c>
      <c r="AJ54" s="4">
        <f t="shared" ref="AJ54" si="211">AI63</f>
        <v>0</v>
      </c>
      <c r="AK54" s="4">
        <f t="shared" ref="AK54" si="212">AJ63</f>
        <v>0</v>
      </c>
      <c r="AL54" s="4">
        <f t="shared" ref="AL54" si="213">AK63</f>
        <v>0</v>
      </c>
      <c r="AM54" s="4">
        <f t="shared" ref="AM54" si="214">AL63</f>
        <v>0</v>
      </c>
      <c r="AN54" s="4">
        <f t="shared" ref="AN54" si="215">AM63</f>
        <v>0</v>
      </c>
      <c r="AO54" s="4">
        <f t="shared" ref="AO54" si="216">AN63</f>
        <v>0</v>
      </c>
      <c r="AP54" s="4">
        <f t="shared" ref="AP54" si="217">AO63</f>
        <v>0</v>
      </c>
      <c r="AQ54" s="4">
        <f t="shared" ref="AQ54" si="218">AP63</f>
        <v>0</v>
      </c>
      <c r="AR54" s="4">
        <f t="shared" ref="AR54" si="219">AQ63</f>
        <v>0</v>
      </c>
      <c r="AS54" s="4">
        <f t="shared" ref="AS54" si="220">AR63</f>
        <v>0</v>
      </c>
      <c r="AT54" s="4">
        <f t="shared" ref="AT54" si="221">AS63</f>
        <v>0</v>
      </c>
      <c r="AU54" s="4">
        <f t="shared" ref="AU54" si="222">AT63</f>
        <v>0</v>
      </c>
      <c r="AV54" s="4">
        <f t="shared" ref="AV54" si="223">AU63</f>
        <v>0</v>
      </c>
      <c r="AW54" s="4">
        <f t="shared" ref="AW54" si="224">AV63</f>
        <v>0</v>
      </c>
      <c r="AX54" s="4">
        <f t="shared" ref="AX54" si="225">AW63</f>
        <v>0</v>
      </c>
      <c r="AY54" s="4">
        <f t="shared" ref="AY54" si="226">AX63</f>
        <v>0</v>
      </c>
      <c r="AZ54" s="4">
        <f t="shared" ref="AZ54" si="227">AY63</f>
        <v>0</v>
      </c>
      <c r="BA54" s="303">
        <f t="shared" ref="BA54" si="228">AZ63</f>
        <v>0</v>
      </c>
    </row>
    <row r="55" spans="2:53">
      <c r="B55" s="444" t="s">
        <v>45</v>
      </c>
      <c r="C55" s="445"/>
      <c r="D55" s="4">
        <f t="shared" ref="D55:BA55" si="229">D52*D54</f>
        <v>0</v>
      </c>
      <c r="E55" s="4">
        <f t="shared" si="229"/>
        <v>0</v>
      </c>
      <c r="F55" s="4">
        <f t="shared" si="229"/>
        <v>0</v>
      </c>
      <c r="G55" s="4">
        <f t="shared" si="229"/>
        <v>0</v>
      </c>
      <c r="H55" s="4">
        <f t="shared" si="229"/>
        <v>0</v>
      </c>
      <c r="I55" s="4">
        <f t="shared" si="229"/>
        <v>0</v>
      </c>
      <c r="J55" s="4">
        <f t="shared" si="229"/>
        <v>0</v>
      </c>
      <c r="K55" s="4">
        <f t="shared" si="229"/>
        <v>0</v>
      </c>
      <c r="L55" s="4">
        <f t="shared" si="229"/>
        <v>0</v>
      </c>
      <c r="M55" s="4">
        <f t="shared" si="229"/>
        <v>0</v>
      </c>
      <c r="N55" s="4">
        <f t="shared" si="229"/>
        <v>0</v>
      </c>
      <c r="O55" s="4">
        <f t="shared" si="229"/>
        <v>0</v>
      </c>
      <c r="P55" s="4">
        <f t="shared" si="229"/>
        <v>0</v>
      </c>
      <c r="Q55" s="4">
        <f t="shared" si="229"/>
        <v>0</v>
      </c>
      <c r="R55" s="4">
        <f t="shared" si="229"/>
        <v>0</v>
      </c>
      <c r="S55" s="4">
        <f t="shared" si="229"/>
        <v>0</v>
      </c>
      <c r="T55" s="4">
        <f t="shared" si="229"/>
        <v>0</v>
      </c>
      <c r="U55" s="4">
        <f t="shared" si="229"/>
        <v>0</v>
      </c>
      <c r="V55" s="4">
        <f t="shared" si="229"/>
        <v>0</v>
      </c>
      <c r="W55" s="4">
        <f t="shared" si="229"/>
        <v>0</v>
      </c>
      <c r="X55" s="4">
        <f t="shared" si="229"/>
        <v>0</v>
      </c>
      <c r="Y55" s="4">
        <f t="shared" si="229"/>
        <v>0</v>
      </c>
      <c r="Z55" s="4">
        <f t="shared" si="229"/>
        <v>0</v>
      </c>
      <c r="AA55" s="4">
        <f t="shared" si="229"/>
        <v>0</v>
      </c>
      <c r="AB55" s="4">
        <f t="shared" si="229"/>
        <v>0</v>
      </c>
      <c r="AC55" s="4">
        <f t="shared" si="229"/>
        <v>0</v>
      </c>
      <c r="AD55" s="4">
        <f t="shared" si="229"/>
        <v>0</v>
      </c>
      <c r="AE55" s="4">
        <f t="shared" si="229"/>
        <v>0</v>
      </c>
      <c r="AF55" s="4">
        <f t="shared" si="229"/>
        <v>0</v>
      </c>
      <c r="AG55" s="4">
        <f t="shared" si="229"/>
        <v>0</v>
      </c>
      <c r="AH55" s="4">
        <f t="shared" si="229"/>
        <v>0</v>
      </c>
      <c r="AI55" s="4">
        <f t="shared" si="229"/>
        <v>0</v>
      </c>
      <c r="AJ55" s="4">
        <f t="shared" si="229"/>
        <v>0</v>
      </c>
      <c r="AK55" s="4">
        <f t="shared" si="229"/>
        <v>0</v>
      </c>
      <c r="AL55" s="4">
        <f t="shared" si="229"/>
        <v>0</v>
      </c>
      <c r="AM55" s="4">
        <f t="shared" si="229"/>
        <v>0</v>
      </c>
      <c r="AN55" s="4">
        <f t="shared" si="229"/>
        <v>0</v>
      </c>
      <c r="AO55" s="4">
        <f t="shared" si="229"/>
        <v>0</v>
      </c>
      <c r="AP55" s="4">
        <f t="shared" si="229"/>
        <v>0</v>
      </c>
      <c r="AQ55" s="4">
        <f t="shared" si="229"/>
        <v>0</v>
      </c>
      <c r="AR55" s="4">
        <f t="shared" si="229"/>
        <v>0</v>
      </c>
      <c r="AS55" s="4">
        <f t="shared" si="229"/>
        <v>0</v>
      </c>
      <c r="AT55" s="4">
        <f t="shared" si="229"/>
        <v>0</v>
      </c>
      <c r="AU55" s="4">
        <f t="shared" si="229"/>
        <v>0</v>
      </c>
      <c r="AV55" s="4">
        <f t="shared" si="229"/>
        <v>0</v>
      </c>
      <c r="AW55" s="4">
        <f t="shared" si="229"/>
        <v>0</v>
      </c>
      <c r="AX55" s="4">
        <f t="shared" si="229"/>
        <v>0</v>
      </c>
      <c r="AY55" s="4">
        <f t="shared" si="229"/>
        <v>0</v>
      </c>
      <c r="AZ55" s="4">
        <f t="shared" si="229"/>
        <v>0</v>
      </c>
      <c r="BA55" s="303">
        <f t="shared" si="229"/>
        <v>0</v>
      </c>
    </row>
    <row r="56" spans="2:53" ht="9.75" customHeight="1">
      <c r="B56" s="309"/>
      <c r="I56" s="6"/>
      <c r="J56" s="6"/>
      <c r="K56" s="6"/>
      <c r="L56" s="6"/>
      <c r="BA56" s="310"/>
    </row>
    <row r="57" spans="2:53">
      <c r="B57" s="444" t="s">
        <v>56</v>
      </c>
      <c r="C57" s="445"/>
      <c r="D57" s="4"/>
      <c r="E57" s="321"/>
      <c r="F57" s="321"/>
      <c r="G57" s="321"/>
      <c r="H57" s="321"/>
      <c r="I57" s="321"/>
      <c r="J57" s="321"/>
      <c r="K57" s="321"/>
      <c r="L57" s="321"/>
      <c r="M57" s="321"/>
      <c r="N57" s="321"/>
      <c r="O57" s="321"/>
      <c r="P57" s="321"/>
      <c r="Q57" s="321"/>
      <c r="R57" s="321"/>
      <c r="S57" s="321"/>
      <c r="T57" s="321"/>
      <c r="U57" s="321"/>
      <c r="V57" s="321"/>
      <c r="W57" s="321"/>
      <c r="X57" s="321"/>
      <c r="Y57" s="321"/>
      <c r="Z57" s="321"/>
      <c r="AA57" s="321"/>
      <c r="AB57" s="321"/>
      <c r="AC57" s="321"/>
      <c r="AD57" s="321"/>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2"/>
    </row>
    <row r="58" spans="2:53">
      <c r="B58" s="444" t="s">
        <v>57</v>
      </c>
      <c r="C58" s="445"/>
      <c r="D58" s="4">
        <f>Cockpit!$N$27*D54</f>
        <v>0</v>
      </c>
      <c r="E58" s="4">
        <f t="shared" ref="E58" si="230">MIN(D63,IF(E57&lt;&gt;"",E57,MAX(D61-E55,0)))</f>
        <v>0</v>
      </c>
      <c r="F58" s="4">
        <f t="shared" ref="F58" si="231">MIN(E63,IF(F57&lt;&gt;"",F57,MAX(E61-F55,0)))</f>
        <v>0</v>
      </c>
      <c r="G58" s="4">
        <f t="shared" ref="G58" si="232">MIN(F63,IF(G57&lt;&gt;"",G57,MAX(F61-G55,0)))</f>
        <v>0</v>
      </c>
      <c r="H58" s="4">
        <f t="shared" ref="H58" si="233">MIN(G63,IF(H57&lt;&gt;"",H57,MAX(G61-H55,0)))</f>
        <v>0</v>
      </c>
      <c r="I58" s="4">
        <f t="shared" ref="I58" si="234">MIN(H63,IF(I57&lt;&gt;"",I57,MAX(H61-I55,0)))</f>
        <v>0</v>
      </c>
      <c r="J58" s="4">
        <f t="shared" ref="J58" si="235">MIN(I63,IF(J57&lt;&gt;"",J57,MAX(I61-J55,0)))</f>
        <v>0</v>
      </c>
      <c r="K58" s="4">
        <f t="shared" ref="K58" si="236">MIN(J63,IF(K57&lt;&gt;"",K57,MAX(J61-K55,0)))</f>
        <v>0</v>
      </c>
      <c r="L58" s="4">
        <f t="shared" ref="L58" si="237">MIN(K63,IF(L57&lt;&gt;"",L57,MAX(K61-L55,0)))</f>
        <v>0</v>
      </c>
      <c r="M58" s="4">
        <f>MIN(L63,IF(M57&lt;&gt;"",M57,MAX(L61-M55,0)))</f>
        <v>0</v>
      </c>
      <c r="N58" s="4">
        <f t="shared" ref="N58" si="238">MIN(M63,IF(N57&lt;&gt;"",N57,MAX(M61-N55,0)))</f>
        <v>0</v>
      </c>
      <c r="O58" s="4">
        <f t="shared" ref="O58" si="239">MIN(N63,IF(O57&lt;&gt;"",O57,MAX(N61-O55,0)))</f>
        <v>0</v>
      </c>
      <c r="P58" s="4">
        <f t="shared" ref="P58" si="240">MIN(O63,IF(P57&lt;&gt;"",P57,MAX(O61-P55,0)))</f>
        <v>0</v>
      </c>
      <c r="Q58" s="4">
        <f t="shared" ref="Q58" si="241">MIN(P63,IF(Q57&lt;&gt;"",Q57,MAX(P61-Q55,0)))</f>
        <v>0</v>
      </c>
      <c r="R58" s="4">
        <f t="shared" ref="R58" si="242">MIN(Q63,IF(R57&lt;&gt;"",R57,MAX(Q61-R55,0)))</f>
        <v>0</v>
      </c>
      <c r="S58" s="4">
        <f t="shared" ref="S58" si="243">MIN(R63,IF(S57&lt;&gt;"",S57,MAX(R61-S55,0)))</f>
        <v>0</v>
      </c>
      <c r="T58" s="4">
        <f t="shared" ref="T58" si="244">MIN(S63,IF(T57&lt;&gt;"",T57,MAX(S61-T55,0)))</f>
        <v>0</v>
      </c>
      <c r="U58" s="4">
        <f t="shared" ref="U58" si="245">MIN(T63,IF(U57&lt;&gt;"",U57,MAX(T61-U55,0)))</f>
        <v>0</v>
      </c>
      <c r="V58" s="4">
        <f t="shared" ref="V58" si="246">MIN(U63,IF(V57&lt;&gt;"",V57,MAX(U61-V55,0)))</f>
        <v>0</v>
      </c>
      <c r="W58" s="4">
        <f t="shared" ref="W58" si="247">MIN(V63,IF(W57&lt;&gt;"",W57,MAX(V61-W55,0)))</f>
        <v>0</v>
      </c>
      <c r="X58" s="4">
        <f t="shared" ref="X58" si="248">MIN(W63,IF(X57&lt;&gt;"",X57,MAX(W61-X55,0)))</f>
        <v>0</v>
      </c>
      <c r="Y58" s="4">
        <f t="shared" ref="Y58" si="249">MIN(X63,IF(Y57&lt;&gt;"",Y57,MAX(X61-Y55,0)))</f>
        <v>0</v>
      </c>
      <c r="Z58" s="4">
        <f t="shared" ref="Z58" si="250">MIN(Y63,IF(Z57&lt;&gt;"",Z57,MAX(Y61-Z55,0)))</f>
        <v>0</v>
      </c>
      <c r="AA58" s="4">
        <f t="shared" ref="AA58" si="251">MIN(Z63,IF(AA57&lt;&gt;"",AA57,MAX(Z61-AA55,0)))</f>
        <v>0</v>
      </c>
      <c r="AB58" s="4">
        <f t="shared" ref="AB58" si="252">MIN(AA63,IF(AB57&lt;&gt;"",AB57,MAX(AA61-AB55,0)))</f>
        <v>0</v>
      </c>
      <c r="AC58" s="4">
        <f t="shared" ref="AC58" si="253">MIN(AB63,IF(AC57&lt;&gt;"",AC57,MAX(AB61-AC55,0)))</f>
        <v>0</v>
      </c>
      <c r="AD58" s="4">
        <f t="shared" ref="AD58" si="254">MIN(AC63,IF(AD57&lt;&gt;"",AD57,MAX(AC61-AD55,0)))</f>
        <v>0</v>
      </c>
      <c r="AE58" s="4">
        <f t="shared" ref="AE58" si="255">MIN(AD63,IF(AE57&lt;&gt;"",AE57,MAX(AD61-AE55,0)))</f>
        <v>0</v>
      </c>
      <c r="AF58" s="4">
        <f t="shared" ref="AF58" si="256">MIN(AE63,IF(AF57&lt;&gt;"",AF57,MAX(AE61-AF55,0)))</f>
        <v>0</v>
      </c>
      <c r="AG58" s="4">
        <f t="shared" ref="AG58" si="257">MIN(AF63,IF(AG57&lt;&gt;"",AG57,MAX(AF61-AG55,0)))</f>
        <v>0</v>
      </c>
      <c r="AH58" s="4">
        <f t="shared" ref="AH58" si="258">MIN(AG63,IF(AH57&lt;&gt;"",AH57,MAX(AG61-AH55,0)))</f>
        <v>0</v>
      </c>
      <c r="AI58" s="4">
        <f t="shared" ref="AI58" si="259">MIN(AH63,IF(AI57&lt;&gt;"",AI57,MAX(AH61-AI55,0)))</f>
        <v>0</v>
      </c>
      <c r="AJ58" s="4">
        <f t="shared" ref="AJ58" si="260">MIN(AI63,IF(AJ57&lt;&gt;"",AJ57,MAX(AI61-AJ55,0)))</f>
        <v>0</v>
      </c>
      <c r="AK58" s="4">
        <f t="shared" ref="AK58" si="261">MIN(AJ63,IF(AK57&lt;&gt;"",AK57,MAX(AJ61-AK55,0)))</f>
        <v>0</v>
      </c>
      <c r="AL58" s="4">
        <f t="shared" ref="AL58" si="262">MIN(AK63,IF(AL57&lt;&gt;"",AL57,MAX(AK61-AL55,0)))</f>
        <v>0</v>
      </c>
      <c r="AM58" s="4">
        <f t="shared" ref="AM58" si="263">MIN(AL63,IF(AM57&lt;&gt;"",AM57,MAX(AL61-AM55,0)))</f>
        <v>0</v>
      </c>
      <c r="AN58" s="4">
        <f t="shared" ref="AN58" si="264">MIN(AM63,IF(AN57&lt;&gt;"",AN57,MAX(AM61-AN55,0)))</f>
        <v>0</v>
      </c>
      <c r="AO58" s="4">
        <f t="shared" ref="AO58" si="265">MIN(AN63,IF(AO57&lt;&gt;"",AO57,MAX(AN61-AO55,0)))</f>
        <v>0</v>
      </c>
      <c r="AP58" s="4">
        <f t="shared" ref="AP58" si="266">MIN(AO63,IF(AP57&lt;&gt;"",AP57,MAX(AO61-AP55,0)))</f>
        <v>0</v>
      </c>
      <c r="AQ58" s="4">
        <f t="shared" ref="AQ58" si="267">MIN(AP63,IF(AQ57&lt;&gt;"",AQ57,MAX(AP61-AQ55,0)))</f>
        <v>0</v>
      </c>
      <c r="AR58" s="4">
        <f t="shared" ref="AR58" si="268">MIN(AQ63,IF(AR57&lt;&gt;"",AR57,MAX(AQ61-AR55,0)))</f>
        <v>0</v>
      </c>
      <c r="AS58" s="4">
        <f t="shared" ref="AS58" si="269">MIN(AR63,IF(AS57&lt;&gt;"",AS57,MAX(AR61-AS55,0)))</f>
        <v>0</v>
      </c>
      <c r="AT58" s="4">
        <f t="shared" ref="AT58" si="270">MIN(AS63,IF(AT57&lt;&gt;"",AT57,MAX(AS61-AT55,0)))</f>
        <v>0</v>
      </c>
      <c r="AU58" s="4">
        <f t="shared" ref="AU58" si="271">MIN(AT63,IF(AU57&lt;&gt;"",AU57,MAX(AT61-AU55,0)))</f>
        <v>0</v>
      </c>
      <c r="AV58" s="4">
        <f t="shared" ref="AV58" si="272">MIN(AU63,IF(AV57&lt;&gt;"",AV57,MAX(AU61-AV55,0)))</f>
        <v>0</v>
      </c>
      <c r="AW58" s="4">
        <f t="shared" ref="AW58" si="273">MIN(AV63,IF(AW57&lt;&gt;"",AW57,MAX(AV61-AW55,0)))</f>
        <v>0</v>
      </c>
      <c r="AX58" s="4">
        <f t="shared" ref="AX58" si="274">MIN(AW63,IF(AX57&lt;&gt;"",AX57,MAX(AW61-AX55,0)))</f>
        <v>0</v>
      </c>
      <c r="AY58" s="4">
        <f t="shared" ref="AY58" si="275">MIN(AX63,IF(AY57&lt;&gt;"",AY57,MAX(AX61-AY55,0)))</f>
        <v>0</v>
      </c>
      <c r="AZ58" s="4">
        <f t="shared" ref="AZ58" si="276">MIN(AY63,IF(AZ57&lt;&gt;"",AZ57,MAX(AY61-AZ55,0)))</f>
        <v>0</v>
      </c>
      <c r="BA58" s="303">
        <f>MIN(AZ63,IF(BA57&lt;&gt;"",BA57,MAX(AZ61-BA55,0)))</f>
        <v>0</v>
      </c>
    </row>
    <row r="59" spans="2:53">
      <c r="B59" s="494" t="s">
        <v>58</v>
      </c>
      <c r="C59" s="495"/>
      <c r="D59" s="41">
        <f>IF(D54&gt;0,D58/D54,)</f>
        <v>0</v>
      </c>
      <c r="E59" s="41">
        <f t="shared" ref="E59:BA59" si="277">IF(E54&gt;0,E58/E54,)</f>
        <v>0</v>
      </c>
      <c r="F59" s="41">
        <f t="shared" si="277"/>
        <v>0</v>
      </c>
      <c r="G59" s="41">
        <f t="shared" si="277"/>
        <v>0</v>
      </c>
      <c r="H59" s="41">
        <f t="shared" si="277"/>
        <v>0</v>
      </c>
      <c r="I59" s="41">
        <f t="shared" si="277"/>
        <v>0</v>
      </c>
      <c r="J59" s="41">
        <f t="shared" si="277"/>
        <v>0</v>
      </c>
      <c r="K59" s="41">
        <f t="shared" si="277"/>
        <v>0</v>
      </c>
      <c r="L59" s="41">
        <f t="shared" si="277"/>
        <v>0</v>
      </c>
      <c r="M59" s="41">
        <f t="shared" si="277"/>
        <v>0</v>
      </c>
      <c r="N59" s="41">
        <f t="shared" si="277"/>
        <v>0</v>
      </c>
      <c r="O59" s="41">
        <f t="shared" si="277"/>
        <v>0</v>
      </c>
      <c r="P59" s="41">
        <f t="shared" si="277"/>
        <v>0</v>
      </c>
      <c r="Q59" s="41">
        <f t="shared" si="277"/>
        <v>0</v>
      </c>
      <c r="R59" s="41">
        <f t="shared" si="277"/>
        <v>0</v>
      </c>
      <c r="S59" s="41">
        <f t="shared" si="277"/>
        <v>0</v>
      </c>
      <c r="T59" s="41">
        <f t="shared" si="277"/>
        <v>0</v>
      </c>
      <c r="U59" s="41">
        <f t="shared" si="277"/>
        <v>0</v>
      </c>
      <c r="V59" s="41">
        <f t="shared" si="277"/>
        <v>0</v>
      </c>
      <c r="W59" s="41">
        <f t="shared" si="277"/>
        <v>0</v>
      </c>
      <c r="X59" s="41">
        <f t="shared" si="277"/>
        <v>0</v>
      </c>
      <c r="Y59" s="41">
        <f t="shared" si="277"/>
        <v>0</v>
      </c>
      <c r="Z59" s="41">
        <f t="shared" si="277"/>
        <v>0</v>
      </c>
      <c r="AA59" s="41">
        <f t="shared" si="277"/>
        <v>0</v>
      </c>
      <c r="AB59" s="41">
        <f t="shared" si="277"/>
        <v>0</v>
      </c>
      <c r="AC59" s="41">
        <f t="shared" si="277"/>
        <v>0</v>
      </c>
      <c r="AD59" s="41">
        <f t="shared" si="277"/>
        <v>0</v>
      </c>
      <c r="AE59" s="41">
        <f t="shared" si="277"/>
        <v>0</v>
      </c>
      <c r="AF59" s="41">
        <f t="shared" si="277"/>
        <v>0</v>
      </c>
      <c r="AG59" s="41">
        <f t="shared" si="277"/>
        <v>0</v>
      </c>
      <c r="AH59" s="41">
        <f t="shared" si="277"/>
        <v>0</v>
      </c>
      <c r="AI59" s="41">
        <f t="shared" si="277"/>
        <v>0</v>
      </c>
      <c r="AJ59" s="41">
        <f t="shared" si="277"/>
        <v>0</v>
      </c>
      <c r="AK59" s="41">
        <f t="shared" si="277"/>
        <v>0</v>
      </c>
      <c r="AL59" s="41">
        <f t="shared" si="277"/>
        <v>0</v>
      </c>
      <c r="AM59" s="41">
        <f t="shared" si="277"/>
        <v>0</v>
      </c>
      <c r="AN59" s="41">
        <f t="shared" si="277"/>
        <v>0</v>
      </c>
      <c r="AO59" s="41">
        <f t="shared" si="277"/>
        <v>0</v>
      </c>
      <c r="AP59" s="41">
        <f t="shared" si="277"/>
        <v>0</v>
      </c>
      <c r="AQ59" s="41">
        <f t="shared" si="277"/>
        <v>0</v>
      </c>
      <c r="AR59" s="41">
        <f t="shared" si="277"/>
        <v>0</v>
      </c>
      <c r="AS59" s="41">
        <f t="shared" si="277"/>
        <v>0</v>
      </c>
      <c r="AT59" s="41">
        <f t="shared" si="277"/>
        <v>0</v>
      </c>
      <c r="AU59" s="41">
        <f t="shared" si="277"/>
        <v>0</v>
      </c>
      <c r="AV59" s="41">
        <f t="shared" si="277"/>
        <v>0</v>
      </c>
      <c r="AW59" s="41">
        <f t="shared" si="277"/>
        <v>0</v>
      </c>
      <c r="AX59" s="41">
        <f t="shared" si="277"/>
        <v>0</v>
      </c>
      <c r="AY59" s="41">
        <f t="shared" si="277"/>
        <v>0</v>
      </c>
      <c r="AZ59" s="41">
        <f t="shared" si="277"/>
        <v>0</v>
      </c>
      <c r="BA59" s="305">
        <f t="shared" si="277"/>
        <v>0</v>
      </c>
    </row>
    <row r="60" spans="2:53" ht="9.75" customHeight="1">
      <c r="B60" s="309"/>
      <c r="I60" s="6"/>
      <c r="J60" s="6"/>
      <c r="K60" s="6"/>
      <c r="L60" s="6"/>
      <c r="BA60" s="310"/>
    </row>
    <row r="61" spans="2:53">
      <c r="B61" s="444" t="s">
        <v>47</v>
      </c>
      <c r="C61" s="445"/>
      <c r="D61" s="4">
        <f t="shared" ref="D61:BA61" si="278">D55+D58</f>
        <v>0</v>
      </c>
      <c r="E61" s="4">
        <f t="shared" si="278"/>
        <v>0</v>
      </c>
      <c r="F61" s="4">
        <f t="shared" si="278"/>
        <v>0</v>
      </c>
      <c r="G61" s="4">
        <f t="shared" si="278"/>
        <v>0</v>
      </c>
      <c r="H61" s="4">
        <f t="shared" si="278"/>
        <v>0</v>
      </c>
      <c r="I61" s="4">
        <f t="shared" si="278"/>
        <v>0</v>
      </c>
      <c r="J61" s="4">
        <f t="shared" si="278"/>
        <v>0</v>
      </c>
      <c r="K61" s="4">
        <f t="shared" si="278"/>
        <v>0</v>
      </c>
      <c r="L61" s="4">
        <f t="shared" si="278"/>
        <v>0</v>
      </c>
      <c r="M61" s="4">
        <f t="shared" si="278"/>
        <v>0</v>
      </c>
      <c r="N61" s="4">
        <f t="shared" si="278"/>
        <v>0</v>
      </c>
      <c r="O61" s="4">
        <f t="shared" si="278"/>
        <v>0</v>
      </c>
      <c r="P61" s="4">
        <f t="shared" si="278"/>
        <v>0</v>
      </c>
      <c r="Q61" s="4">
        <f t="shared" si="278"/>
        <v>0</v>
      </c>
      <c r="R61" s="4">
        <f t="shared" si="278"/>
        <v>0</v>
      </c>
      <c r="S61" s="4">
        <f t="shared" si="278"/>
        <v>0</v>
      </c>
      <c r="T61" s="4">
        <f t="shared" si="278"/>
        <v>0</v>
      </c>
      <c r="U61" s="4">
        <f t="shared" si="278"/>
        <v>0</v>
      </c>
      <c r="V61" s="4">
        <f t="shared" si="278"/>
        <v>0</v>
      </c>
      <c r="W61" s="4">
        <f t="shared" si="278"/>
        <v>0</v>
      </c>
      <c r="X61" s="4">
        <f t="shared" si="278"/>
        <v>0</v>
      </c>
      <c r="Y61" s="4">
        <f t="shared" si="278"/>
        <v>0</v>
      </c>
      <c r="Z61" s="4">
        <f t="shared" si="278"/>
        <v>0</v>
      </c>
      <c r="AA61" s="4">
        <f t="shared" si="278"/>
        <v>0</v>
      </c>
      <c r="AB61" s="4">
        <f t="shared" si="278"/>
        <v>0</v>
      </c>
      <c r="AC61" s="4">
        <f t="shared" si="278"/>
        <v>0</v>
      </c>
      <c r="AD61" s="4">
        <f t="shared" si="278"/>
        <v>0</v>
      </c>
      <c r="AE61" s="4">
        <f t="shared" si="278"/>
        <v>0</v>
      </c>
      <c r="AF61" s="4">
        <f t="shared" si="278"/>
        <v>0</v>
      </c>
      <c r="AG61" s="4">
        <f t="shared" si="278"/>
        <v>0</v>
      </c>
      <c r="AH61" s="4">
        <f t="shared" si="278"/>
        <v>0</v>
      </c>
      <c r="AI61" s="4">
        <f t="shared" si="278"/>
        <v>0</v>
      </c>
      <c r="AJ61" s="4">
        <f t="shared" si="278"/>
        <v>0</v>
      </c>
      <c r="AK61" s="4">
        <f t="shared" si="278"/>
        <v>0</v>
      </c>
      <c r="AL61" s="4">
        <f t="shared" si="278"/>
        <v>0</v>
      </c>
      <c r="AM61" s="4">
        <f t="shared" si="278"/>
        <v>0</v>
      </c>
      <c r="AN61" s="4">
        <f t="shared" si="278"/>
        <v>0</v>
      </c>
      <c r="AO61" s="4">
        <f t="shared" si="278"/>
        <v>0</v>
      </c>
      <c r="AP61" s="4">
        <f t="shared" si="278"/>
        <v>0</v>
      </c>
      <c r="AQ61" s="4">
        <f t="shared" si="278"/>
        <v>0</v>
      </c>
      <c r="AR61" s="4">
        <f t="shared" si="278"/>
        <v>0</v>
      </c>
      <c r="AS61" s="4">
        <f t="shared" si="278"/>
        <v>0</v>
      </c>
      <c r="AT61" s="4">
        <f t="shared" si="278"/>
        <v>0</v>
      </c>
      <c r="AU61" s="4">
        <f t="shared" si="278"/>
        <v>0</v>
      </c>
      <c r="AV61" s="4">
        <f t="shared" si="278"/>
        <v>0</v>
      </c>
      <c r="AW61" s="4">
        <f t="shared" si="278"/>
        <v>0</v>
      </c>
      <c r="AX61" s="4">
        <f t="shared" si="278"/>
        <v>0</v>
      </c>
      <c r="AY61" s="4">
        <f t="shared" si="278"/>
        <v>0</v>
      </c>
      <c r="AZ61" s="4">
        <f t="shared" si="278"/>
        <v>0</v>
      </c>
      <c r="BA61" s="303">
        <f t="shared" si="278"/>
        <v>0</v>
      </c>
    </row>
    <row r="62" spans="2:53">
      <c r="B62" s="444" t="s">
        <v>66</v>
      </c>
      <c r="C62" s="445"/>
      <c r="D62" s="321"/>
      <c r="E62" s="321"/>
      <c r="F62" s="321"/>
      <c r="G62" s="321"/>
      <c r="H62" s="321"/>
      <c r="I62" s="321"/>
      <c r="J62" s="321"/>
      <c r="K62" s="321"/>
      <c r="L62" s="321"/>
      <c r="M62" s="321"/>
      <c r="N62" s="321"/>
      <c r="O62" s="321"/>
      <c r="P62" s="321"/>
      <c r="Q62" s="321"/>
      <c r="R62" s="321"/>
      <c r="S62" s="321"/>
      <c r="T62" s="321"/>
      <c r="U62" s="321"/>
      <c r="V62" s="321"/>
      <c r="W62" s="321"/>
      <c r="X62" s="321"/>
      <c r="Y62" s="321"/>
      <c r="Z62" s="321"/>
      <c r="AA62" s="321"/>
      <c r="AB62" s="321"/>
      <c r="AC62" s="321"/>
      <c r="AD62" s="321"/>
      <c r="AE62" s="321"/>
      <c r="AF62" s="321"/>
      <c r="AG62" s="321"/>
      <c r="AH62" s="321"/>
      <c r="AI62" s="321"/>
      <c r="AJ62" s="321"/>
      <c r="AK62" s="321"/>
      <c r="AL62" s="321"/>
      <c r="AM62" s="321"/>
      <c r="AN62" s="321"/>
      <c r="AO62" s="321"/>
      <c r="AP62" s="321"/>
      <c r="AQ62" s="321"/>
      <c r="AR62" s="321"/>
      <c r="AS62" s="321"/>
      <c r="AT62" s="321"/>
      <c r="AU62" s="321"/>
      <c r="AV62" s="321"/>
      <c r="AW62" s="321"/>
      <c r="AX62" s="321"/>
      <c r="AY62" s="321"/>
      <c r="AZ62" s="321"/>
      <c r="BA62" s="322"/>
    </row>
    <row r="63" spans="2:53">
      <c r="B63" s="444" t="s">
        <v>49</v>
      </c>
      <c r="C63" s="445"/>
      <c r="D63" s="4">
        <f t="shared" ref="D63:BA63" si="279">MAX(D54-D58-D62,0)</f>
        <v>0</v>
      </c>
      <c r="E63" s="4">
        <f t="shared" si="279"/>
        <v>0</v>
      </c>
      <c r="F63" s="4">
        <f t="shared" si="279"/>
        <v>0</v>
      </c>
      <c r="G63" s="4">
        <f t="shared" si="279"/>
        <v>0</v>
      </c>
      <c r="H63" s="4">
        <f t="shared" si="279"/>
        <v>0</v>
      </c>
      <c r="I63" s="4">
        <f t="shared" si="279"/>
        <v>0</v>
      </c>
      <c r="J63" s="4">
        <f t="shared" si="279"/>
        <v>0</v>
      </c>
      <c r="K63" s="4">
        <f t="shared" si="279"/>
        <v>0</v>
      </c>
      <c r="L63" s="4">
        <f t="shared" si="279"/>
        <v>0</v>
      </c>
      <c r="M63" s="4">
        <f t="shared" si="279"/>
        <v>0</v>
      </c>
      <c r="N63" s="4">
        <f t="shared" si="279"/>
        <v>0</v>
      </c>
      <c r="O63" s="4">
        <f t="shared" si="279"/>
        <v>0</v>
      </c>
      <c r="P63" s="4">
        <f t="shared" si="279"/>
        <v>0</v>
      </c>
      <c r="Q63" s="4">
        <f t="shared" si="279"/>
        <v>0</v>
      </c>
      <c r="R63" s="4">
        <f t="shared" si="279"/>
        <v>0</v>
      </c>
      <c r="S63" s="4">
        <f t="shared" si="279"/>
        <v>0</v>
      </c>
      <c r="T63" s="4">
        <f t="shared" si="279"/>
        <v>0</v>
      </c>
      <c r="U63" s="4">
        <f t="shared" si="279"/>
        <v>0</v>
      </c>
      <c r="V63" s="4">
        <f t="shared" si="279"/>
        <v>0</v>
      </c>
      <c r="W63" s="4">
        <f t="shared" si="279"/>
        <v>0</v>
      </c>
      <c r="X63" s="4">
        <f t="shared" si="279"/>
        <v>0</v>
      </c>
      <c r="Y63" s="4">
        <f t="shared" si="279"/>
        <v>0</v>
      </c>
      <c r="Z63" s="4">
        <f t="shared" si="279"/>
        <v>0</v>
      </c>
      <c r="AA63" s="4">
        <f t="shared" si="279"/>
        <v>0</v>
      </c>
      <c r="AB63" s="4">
        <f t="shared" si="279"/>
        <v>0</v>
      </c>
      <c r="AC63" s="4">
        <f t="shared" si="279"/>
        <v>0</v>
      </c>
      <c r="AD63" s="4">
        <f t="shared" si="279"/>
        <v>0</v>
      </c>
      <c r="AE63" s="4">
        <f t="shared" si="279"/>
        <v>0</v>
      </c>
      <c r="AF63" s="4">
        <f t="shared" si="279"/>
        <v>0</v>
      </c>
      <c r="AG63" s="4">
        <f t="shared" si="279"/>
        <v>0</v>
      </c>
      <c r="AH63" s="4">
        <f t="shared" si="279"/>
        <v>0</v>
      </c>
      <c r="AI63" s="4">
        <f t="shared" si="279"/>
        <v>0</v>
      </c>
      <c r="AJ63" s="4">
        <f t="shared" si="279"/>
        <v>0</v>
      </c>
      <c r="AK63" s="4">
        <f t="shared" si="279"/>
        <v>0</v>
      </c>
      <c r="AL63" s="4">
        <f t="shared" si="279"/>
        <v>0</v>
      </c>
      <c r="AM63" s="4">
        <f t="shared" si="279"/>
        <v>0</v>
      </c>
      <c r="AN63" s="4">
        <f t="shared" si="279"/>
        <v>0</v>
      </c>
      <c r="AO63" s="4">
        <f t="shared" si="279"/>
        <v>0</v>
      </c>
      <c r="AP63" s="4">
        <f t="shared" si="279"/>
        <v>0</v>
      </c>
      <c r="AQ63" s="4">
        <f t="shared" si="279"/>
        <v>0</v>
      </c>
      <c r="AR63" s="4">
        <f t="shared" si="279"/>
        <v>0</v>
      </c>
      <c r="AS63" s="4">
        <f t="shared" si="279"/>
        <v>0</v>
      </c>
      <c r="AT63" s="4">
        <f t="shared" si="279"/>
        <v>0</v>
      </c>
      <c r="AU63" s="4">
        <f t="shared" si="279"/>
        <v>0</v>
      </c>
      <c r="AV63" s="4">
        <f t="shared" si="279"/>
        <v>0</v>
      </c>
      <c r="AW63" s="4">
        <f t="shared" si="279"/>
        <v>0</v>
      </c>
      <c r="AX63" s="4">
        <f t="shared" si="279"/>
        <v>0</v>
      </c>
      <c r="AY63" s="4">
        <f t="shared" si="279"/>
        <v>0</v>
      </c>
      <c r="AZ63" s="4">
        <f t="shared" si="279"/>
        <v>0</v>
      </c>
      <c r="BA63" s="303">
        <f t="shared" si="279"/>
        <v>0</v>
      </c>
    </row>
    <row r="64" spans="2:53" ht="16" thickBot="1">
      <c r="B64" s="452" t="s">
        <v>26</v>
      </c>
      <c r="C64" s="453"/>
      <c r="D64" s="306">
        <f>D61/12</f>
        <v>0</v>
      </c>
      <c r="E64" s="306">
        <f t="shared" ref="E64:BA64" si="280">E61/12</f>
        <v>0</v>
      </c>
      <c r="F64" s="306">
        <f t="shared" si="280"/>
        <v>0</v>
      </c>
      <c r="G64" s="306">
        <f t="shared" si="280"/>
        <v>0</v>
      </c>
      <c r="H64" s="306">
        <f t="shared" si="280"/>
        <v>0</v>
      </c>
      <c r="I64" s="306">
        <f t="shared" si="280"/>
        <v>0</v>
      </c>
      <c r="J64" s="306">
        <f t="shared" si="280"/>
        <v>0</v>
      </c>
      <c r="K64" s="306">
        <f t="shared" si="280"/>
        <v>0</v>
      </c>
      <c r="L64" s="306">
        <f t="shared" si="280"/>
        <v>0</v>
      </c>
      <c r="M64" s="306">
        <f t="shared" si="280"/>
        <v>0</v>
      </c>
      <c r="N64" s="306">
        <f t="shared" si="280"/>
        <v>0</v>
      </c>
      <c r="O64" s="306">
        <f t="shared" si="280"/>
        <v>0</v>
      </c>
      <c r="P64" s="306">
        <f t="shared" si="280"/>
        <v>0</v>
      </c>
      <c r="Q64" s="306">
        <f t="shared" si="280"/>
        <v>0</v>
      </c>
      <c r="R64" s="306">
        <f t="shared" si="280"/>
        <v>0</v>
      </c>
      <c r="S64" s="306">
        <f t="shared" si="280"/>
        <v>0</v>
      </c>
      <c r="T64" s="306">
        <f t="shared" si="280"/>
        <v>0</v>
      </c>
      <c r="U64" s="306">
        <f t="shared" si="280"/>
        <v>0</v>
      </c>
      <c r="V64" s="306">
        <f t="shared" si="280"/>
        <v>0</v>
      </c>
      <c r="W64" s="306">
        <f t="shared" si="280"/>
        <v>0</v>
      </c>
      <c r="X64" s="306">
        <f t="shared" si="280"/>
        <v>0</v>
      </c>
      <c r="Y64" s="306">
        <f t="shared" si="280"/>
        <v>0</v>
      </c>
      <c r="Z64" s="306">
        <f t="shared" si="280"/>
        <v>0</v>
      </c>
      <c r="AA64" s="306">
        <f t="shared" si="280"/>
        <v>0</v>
      </c>
      <c r="AB64" s="306">
        <f t="shared" si="280"/>
        <v>0</v>
      </c>
      <c r="AC64" s="306">
        <f t="shared" si="280"/>
        <v>0</v>
      </c>
      <c r="AD64" s="306">
        <f t="shared" si="280"/>
        <v>0</v>
      </c>
      <c r="AE64" s="306">
        <f t="shared" si="280"/>
        <v>0</v>
      </c>
      <c r="AF64" s="306">
        <f t="shared" si="280"/>
        <v>0</v>
      </c>
      <c r="AG64" s="306">
        <f t="shared" si="280"/>
        <v>0</v>
      </c>
      <c r="AH64" s="306">
        <f t="shared" si="280"/>
        <v>0</v>
      </c>
      <c r="AI64" s="306">
        <f t="shared" si="280"/>
        <v>0</v>
      </c>
      <c r="AJ64" s="306">
        <f t="shared" si="280"/>
        <v>0</v>
      </c>
      <c r="AK64" s="306">
        <f t="shared" si="280"/>
        <v>0</v>
      </c>
      <c r="AL64" s="306">
        <f t="shared" si="280"/>
        <v>0</v>
      </c>
      <c r="AM64" s="306">
        <f t="shared" si="280"/>
        <v>0</v>
      </c>
      <c r="AN64" s="306">
        <f t="shared" si="280"/>
        <v>0</v>
      </c>
      <c r="AO64" s="306">
        <f t="shared" si="280"/>
        <v>0</v>
      </c>
      <c r="AP64" s="306">
        <f t="shared" si="280"/>
        <v>0</v>
      </c>
      <c r="AQ64" s="306">
        <f t="shared" si="280"/>
        <v>0</v>
      </c>
      <c r="AR64" s="306">
        <f t="shared" si="280"/>
        <v>0</v>
      </c>
      <c r="AS64" s="306">
        <f t="shared" si="280"/>
        <v>0</v>
      </c>
      <c r="AT64" s="306">
        <f t="shared" si="280"/>
        <v>0</v>
      </c>
      <c r="AU64" s="306">
        <f t="shared" si="280"/>
        <v>0</v>
      </c>
      <c r="AV64" s="306">
        <f t="shared" si="280"/>
        <v>0</v>
      </c>
      <c r="AW64" s="306">
        <f t="shared" si="280"/>
        <v>0</v>
      </c>
      <c r="AX64" s="306">
        <f t="shared" si="280"/>
        <v>0</v>
      </c>
      <c r="AY64" s="306">
        <f t="shared" si="280"/>
        <v>0</v>
      </c>
      <c r="AZ64" s="306">
        <f t="shared" si="280"/>
        <v>0</v>
      </c>
      <c r="BA64" s="307">
        <f t="shared" si="280"/>
        <v>0</v>
      </c>
    </row>
    <row r="65" spans="1:53" ht="16" thickBot="1">
      <c r="I65" s="6"/>
      <c r="J65" s="6"/>
      <c r="K65" s="6"/>
      <c r="L65" s="6"/>
    </row>
    <row r="66" spans="1:53" ht="17" thickBot="1">
      <c r="A66"/>
      <c r="B66" s="281" t="s">
        <v>257</v>
      </c>
      <c r="C66" s="42"/>
      <c r="I66" s="6"/>
      <c r="J66" s="6"/>
      <c r="K66" s="6"/>
      <c r="L66" s="6"/>
    </row>
    <row r="67" spans="1:53" ht="16" thickBot="1">
      <c r="B67" s="284" t="s">
        <v>48</v>
      </c>
      <c r="C67" s="285"/>
      <c r="D67" s="286">
        <f>D$7</f>
        <v>2020</v>
      </c>
      <c r="E67" s="287">
        <f t="shared" ref="E67:BA67" si="281">E$7</f>
        <v>2021</v>
      </c>
      <c r="F67" s="287">
        <f t="shared" si="281"/>
        <v>2022</v>
      </c>
      <c r="G67" s="287">
        <f t="shared" si="281"/>
        <v>2023</v>
      </c>
      <c r="H67" s="287">
        <f t="shared" si="281"/>
        <v>2024</v>
      </c>
      <c r="I67" s="287">
        <f t="shared" si="281"/>
        <v>2025</v>
      </c>
      <c r="J67" s="287">
        <f t="shared" si="281"/>
        <v>2026</v>
      </c>
      <c r="K67" s="287">
        <f t="shared" si="281"/>
        <v>2027</v>
      </c>
      <c r="L67" s="287">
        <f t="shared" si="281"/>
        <v>2028</v>
      </c>
      <c r="M67" s="287">
        <f t="shared" si="281"/>
        <v>2029</v>
      </c>
      <c r="N67" s="287">
        <f t="shared" si="281"/>
        <v>2030</v>
      </c>
      <c r="O67" s="287">
        <f t="shared" si="281"/>
        <v>2031</v>
      </c>
      <c r="P67" s="287">
        <f t="shared" si="281"/>
        <v>2032</v>
      </c>
      <c r="Q67" s="287">
        <f t="shared" si="281"/>
        <v>2033</v>
      </c>
      <c r="R67" s="287">
        <f t="shared" si="281"/>
        <v>2034</v>
      </c>
      <c r="S67" s="287">
        <f t="shared" si="281"/>
        <v>2035</v>
      </c>
      <c r="T67" s="287">
        <f t="shared" si="281"/>
        <v>2036</v>
      </c>
      <c r="U67" s="287">
        <f t="shared" si="281"/>
        <v>2037</v>
      </c>
      <c r="V67" s="287">
        <f t="shared" si="281"/>
        <v>2038</v>
      </c>
      <c r="W67" s="287">
        <f t="shared" si="281"/>
        <v>2039</v>
      </c>
      <c r="X67" s="287">
        <f t="shared" si="281"/>
        <v>2040</v>
      </c>
      <c r="Y67" s="287">
        <f t="shared" si="281"/>
        <v>2041</v>
      </c>
      <c r="Z67" s="287">
        <f t="shared" si="281"/>
        <v>2042</v>
      </c>
      <c r="AA67" s="287">
        <f t="shared" si="281"/>
        <v>2043</v>
      </c>
      <c r="AB67" s="287">
        <f t="shared" si="281"/>
        <v>2044</v>
      </c>
      <c r="AC67" s="287">
        <f t="shared" si="281"/>
        <v>2045</v>
      </c>
      <c r="AD67" s="287">
        <f t="shared" si="281"/>
        <v>2046</v>
      </c>
      <c r="AE67" s="287">
        <f t="shared" si="281"/>
        <v>2047</v>
      </c>
      <c r="AF67" s="287">
        <f t="shared" si="281"/>
        <v>2048</v>
      </c>
      <c r="AG67" s="287">
        <f t="shared" si="281"/>
        <v>2049</v>
      </c>
      <c r="AH67" s="287">
        <f t="shared" si="281"/>
        <v>2050</v>
      </c>
      <c r="AI67" s="287">
        <f t="shared" si="281"/>
        <v>2051</v>
      </c>
      <c r="AJ67" s="287">
        <f t="shared" si="281"/>
        <v>2052</v>
      </c>
      <c r="AK67" s="287">
        <f t="shared" si="281"/>
        <v>2053</v>
      </c>
      <c r="AL67" s="287">
        <f t="shared" si="281"/>
        <v>2054</v>
      </c>
      <c r="AM67" s="287">
        <f t="shared" si="281"/>
        <v>2055</v>
      </c>
      <c r="AN67" s="287">
        <f t="shared" si="281"/>
        <v>2056</v>
      </c>
      <c r="AO67" s="287">
        <f t="shared" si="281"/>
        <v>2057</v>
      </c>
      <c r="AP67" s="287">
        <f t="shared" si="281"/>
        <v>2058</v>
      </c>
      <c r="AQ67" s="287">
        <f t="shared" si="281"/>
        <v>2059</v>
      </c>
      <c r="AR67" s="287">
        <f t="shared" si="281"/>
        <v>2060</v>
      </c>
      <c r="AS67" s="287">
        <f t="shared" si="281"/>
        <v>2061</v>
      </c>
      <c r="AT67" s="287">
        <f t="shared" si="281"/>
        <v>2062</v>
      </c>
      <c r="AU67" s="287">
        <f t="shared" si="281"/>
        <v>2063</v>
      </c>
      <c r="AV67" s="287">
        <f t="shared" si="281"/>
        <v>2064</v>
      </c>
      <c r="AW67" s="287">
        <f t="shared" si="281"/>
        <v>2065</v>
      </c>
      <c r="AX67" s="287">
        <f t="shared" si="281"/>
        <v>2066</v>
      </c>
      <c r="AY67" s="287">
        <f t="shared" si="281"/>
        <v>2067</v>
      </c>
      <c r="AZ67" s="287">
        <f t="shared" si="281"/>
        <v>2068</v>
      </c>
      <c r="BA67" s="288">
        <f t="shared" si="281"/>
        <v>2069</v>
      </c>
    </row>
    <row r="68" spans="1:53">
      <c r="B68" s="484" t="s">
        <v>50</v>
      </c>
      <c r="C68" s="485"/>
      <c r="D68" s="308"/>
      <c r="E68" s="318"/>
      <c r="F68" s="319"/>
      <c r="G68" s="319"/>
      <c r="H68" s="319"/>
      <c r="I68" s="319"/>
      <c r="J68" s="319"/>
      <c r="K68" s="319"/>
      <c r="L68" s="319"/>
      <c r="M68" s="319"/>
      <c r="N68" s="319"/>
      <c r="O68" s="319"/>
      <c r="P68" s="319"/>
      <c r="Q68" s="319"/>
      <c r="R68" s="319"/>
      <c r="S68" s="319"/>
      <c r="T68" s="319"/>
      <c r="U68" s="319"/>
      <c r="V68" s="319"/>
      <c r="W68" s="319"/>
      <c r="X68" s="319"/>
      <c r="Y68" s="319"/>
      <c r="Z68" s="319"/>
      <c r="AA68" s="319"/>
      <c r="AB68" s="319"/>
      <c r="AC68" s="319"/>
      <c r="AD68" s="319"/>
      <c r="AE68" s="319"/>
      <c r="AF68" s="319"/>
      <c r="AG68" s="319"/>
      <c r="AH68" s="319"/>
      <c r="AI68" s="319"/>
      <c r="AJ68" s="319"/>
      <c r="AK68" s="319"/>
      <c r="AL68" s="319"/>
      <c r="AM68" s="319"/>
      <c r="AN68" s="319"/>
      <c r="AO68" s="319"/>
      <c r="AP68" s="319"/>
      <c r="AQ68" s="319"/>
      <c r="AR68" s="319"/>
      <c r="AS68" s="319"/>
      <c r="AT68" s="319"/>
      <c r="AU68" s="319"/>
      <c r="AV68" s="319"/>
      <c r="AW68" s="319"/>
      <c r="AX68" s="319"/>
      <c r="AY68" s="319"/>
      <c r="AZ68" s="319"/>
      <c r="BA68" s="320"/>
    </row>
    <row r="69" spans="1:53">
      <c r="B69" s="444" t="s">
        <v>51</v>
      </c>
      <c r="C69" s="445"/>
      <c r="D69" s="41">
        <f>Cockpit!N33</f>
        <v>0</v>
      </c>
      <c r="E69" s="41">
        <f t="shared" ref="E69" si="282">IF(E68&lt;&gt;"",E68,D69)</f>
        <v>0</v>
      </c>
      <c r="F69" s="41">
        <f t="shared" ref="F69" si="283">IF(F68&lt;&gt;"",F68,E69)</f>
        <v>0</v>
      </c>
      <c r="G69" s="41">
        <f t="shared" ref="G69" si="284">IF(G68&lt;&gt;"",G68,F69)</f>
        <v>0</v>
      </c>
      <c r="H69" s="41">
        <f t="shared" ref="H69" si="285">IF(H68&lt;&gt;"",H68,G69)</f>
        <v>0</v>
      </c>
      <c r="I69" s="41">
        <f t="shared" ref="I69" si="286">IF(I68&lt;&gt;"",I68,H69)</f>
        <v>0</v>
      </c>
      <c r="J69" s="41">
        <f t="shared" ref="J69" si="287">IF(J68&lt;&gt;"",J68,I69)</f>
        <v>0</v>
      </c>
      <c r="K69" s="41">
        <f t="shared" ref="K69" si="288">IF(K68&lt;&gt;"",K68,J69)</f>
        <v>0</v>
      </c>
      <c r="L69" s="41">
        <f t="shared" ref="L69" si="289">IF(L68&lt;&gt;"",L68,K69)</f>
        <v>0</v>
      </c>
      <c r="M69" s="41">
        <f t="shared" ref="M69" si="290">IF(M68&lt;&gt;"",M68,L69)</f>
        <v>0</v>
      </c>
      <c r="N69" s="41">
        <f t="shared" ref="N69" si="291">IF(N68&lt;&gt;"",N68,M69)</f>
        <v>0</v>
      </c>
      <c r="O69" s="41">
        <f t="shared" ref="O69" si="292">IF(O68&lt;&gt;"",O68,N69)</f>
        <v>0</v>
      </c>
      <c r="P69" s="41">
        <f t="shared" ref="P69" si="293">IF(P68&lt;&gt;"",P68,O69)</f>
        <v>0</v>
      </c>
      <c r="Q69" s="41">
        <f t="shared" ref="Q69" si="294">IF(Q68&lt;&gt;"",Q68,P69)</f>
        <v>0</v>
      </c>
      <c r="R69" s="41">
        <f t="shared" ref="R69" si="295">IF(R68&lt;&gt;"",R68,Q69)</f>
        <v>0</v>
      </c>
      <c r="S69" s="41">
        <f t="shared" ref="S69" si="296">IF(S68&lt;&gt;"",S68,R69)</f>
        <v>0</v>
      </c>
      <c r="T69" s="41">
        <f t="shared" ref="T69" si="297">IF(T68&lt;&gt;"",T68,S69)</f>
        <v>0</v>
      </c>
      <c r="U69" s="41">
        <f t="shared" ref="U69" si="298">IF(U68&lt;&gt;"",U68,T69)</f>
        <v>0</v>
      </c>
      <c r="V69" s="41">
        <f t="shared" ref="V69" si="299">IF(V68&lt;&gt;"",V68,U69)</f>
        <v>0</v>
      </c>
      <c r="W69" s="41">
        <f t="shared" ref="W69" si="300">IF(W68&lt;&gt;"",W68,V69)</f>
        <v>0</v>
      </c>
      <c r="X69" s="41">
        <f t="shared" ref="X69" si="301">IF(X68&lt;&gt;"",X68,W69)</f>
        <v>0</v>
      </c>
      <c r="Y69" s="41">
        <f t="shared" ref="Y69" si="302">IF(Y68&lt;&gt;"",Y68,X69)</f>
        <v>0</v>
      </c>
      <c r="Z69" s="41">
        <f t="shared" ref="Z69" si="303">IF(Z68&lt;&gt;"",Z68,Y69)</f>
        <v>0</v>
      </c>
      <c r="AA69" s="41">
        <f t="shared" ref="AA69" si="304">IF(AA68&lt;&gt;"",AA68,Z69)</f>
        <v>0</v>
      </c>
      <c r="AB69" s="41">
        <f t="shared" ref="AB69" si="305">IF(AB68&lt;&gt;"",AB68,AA69)</f>
        <v>0</v>
      </c>
      <c r="AC69" s="41">
        <f t="shared" ref="AC69" si="306">IF(AC68&lt;&gt;"",AC68,AB69)</f>
        <v>0</v>
      </c>
      <c r="AD69" s="41">
        <f t="shared" ref="AD69" si="307">IF(AD68&lt;&gt;"",AD68,AC69)</f>
        <v>0</v>
      </c>
      <c r="AE69" s="41">
        <f t="shared" ref="AE69" si="308">IF(AE68&lt;&gt;"",AE68,AD69)</f>
        <v>0</v>
      </c>
      <c r="AF69" s="41">
        <f t="shared" ref="AF69" si="309">IF(AF68&lt;&gt;"",AF68,AE69)</f>
        <v>0</v>
      </c>
      <c r="AG69" s="41">
        <f t="shared" ref="AG69" si="310">IF(AG68&lt;&gt;"",AG68,AF69)</f>
        <v>0</v>
      </c>
      <c r="AH69" s="41">
        <f t="shared" ref="AH69" si="311">IF(AH68&lt;&gt;"",AH68,AG69)</f>
        <v>0</v>
      </c>
      <c r="AI69" s="41">
        <f t="shared" ref="AI69" si="312">IF(AI68&lt;&gt;"",AI68,AH69)</f>
        <v>0</v>
      </c>
      <c r="AJ69" s="41">
        <f t="shared" ref="AJ69" si="313">IF(AJ68&lt;&gt;"",AJ68,AI69)</f>
        <v>0</v>
      </c>
      <c r="AK69" s="41">
        <f t="shared" ref="AK69" si="314">IF(AK68&lt;&gt;"",AK68,AJ69)</f>
        <v>0</v>
      </c>
      <c r="AL69" s="41">
        <f t="shared" ref="AL69" si="315">IF(AL68&lt;&gt;"",AL68,AK69)</f>
        <v>0</v>
      </c>
      <c r="AM69" s="41">
        <f t="shared" ref="AM69" si="316">IF(AM68&lt;&gt;"",AM68,AL69)</f>
        <v>0</v>
      </c>
      <c r="AN69" s="41">
        <f t="shared" ref="AN69" si="317">IF(AN68&lt;&gt;"",AN68,AM69)</f>
        <v>0</v>
      </c>
      <c r="AO69" s="41">
        <f t="shared" ref="AO69" si="318">IF(AO68&lt;&gt;"",AO68,AN69)</f>
        <v>0</v>
      </c>
      <c r="AP69" s="41">
        <f t="shared" ref="AP69" si="319">IF(AP68&lt;&gt;"",AP68,AO69)</f>
        <v>0</v>
      </c>
      <c r="AQ69" s="41">
        <f t="shared" ref="AQ69" si="320">IF(AQ68&lt;&gt;"",AQ68,AP69)</f>
        <v>0</v>
      </c>
      <c r="AR69" s="41">
        <f t="shared" ref="AR69" si="321">IF(AR68&lt;&gt;"",AR68,AQ69)</f>
        <v>0</v>
      </c>
      <c r="AS69" s="41">
        <f t="shared" ref="AS69" si="322">IF(AS68&lt;&gt;"",AS68,AR69)</f>
        <v>0</v>
      </c>
      <c r="AT69" s="41">
        <f t="shared" ref="AT69" si="323">IF(AT68&lt;&gt;"",AT68,AS69)</f>
        <v>0</v>
      </c>
      <c r="AU69" s="41">
        <f t="shared" ref="AU69" si="324">IF(AU68&lt;&gt;"",AU68,AT69)</f>
        <v>0</v>
      </c>
      <c r="AV69" s="41">
        <f t="shared" ref="AV69" si="325">IF(AV68&lt;&gt;"",AV68,AU69)</f>
        <v>0</v>
      </c>
      <c r="AW69" s="41">
        <f t="shared" ref="AW69" si="326">IF(AW68&lt;&gt;"",AW68,AV69)</f>
        <v>0</v>
      </c>
      <c r="AX69" s="41">
        <f t="shared" ref="AX69" si="327">IF(AX68&lt;&gt;"",AX68,AW69)</f>
        <v>0</v>
      </c>
      <c r="AY69" s="41">
        <f t="shared" ref="AY69" si="328">IF(AY68&lt;&gt;"",AY68,AX69)</f>
        <v>0</v>
      </c>
      <c r="AZ69" s="41">
        <f t="shared" ref="AZ69" si="329">IF(AZ68&lt;&gt;"",AZ68,AY69)</f>
        <v>0</v>
      </c>
      <c r="BA69" s="305">
        <f t="shared" ref="BA69" si="330">IF(BA68&lt;&gt;"",BA68,AZ69)</f>
        <v>0</v>
      </c>
    </row>
    <row r="70" spans="1:53" ht="8.25" customHeight="1">
      <c r="B70" s="309"/>
      <c r="I70" s="6"/>
      <c r="J70" s="6"/>
      <c r="K70" s="6"/>
      <c r="L70" s="6"/>
      <c r="BA70" s="310"/>
    </row>
    <row r="71" spans="1:53">
      <c r="B71" s="444" t="s">
        <v>44</v>
      </c>
      <c r="C71" s="445"/>
      <c r="D71" s="4">
        <f>Cockpit!N32</f>
        <v>0</v>
      </c>
      <c r="E71" s="4">
        <f>D80</f>
        <v>0</v>
      </c>
      <c r="F71" s="4">
        <f t="shared" ref="F71" si="331">E80</f>
        <v>0</v>
      </c>
      <c r="G71" s="4">
        <f t="shared" ref="G71" si="332">F80</f>
        <v>0</v>
      </c>
      <c r="H71" s="4">
        <f t="shared" ref="H71" si="333">G80</f>
        <v>0</v>
      </c>
      <c r="I71" s="4">
        <f t="shared" ref="I71" si="334">H80</f>
        <v>0</v>
      </c>
      <c r="J71" s="4">
        <f t="shared" ref="J71" si="335">I80</f>
        <v>0</v>
      </c>
      <c r="K71" s="4">
        <f t="shared" ref="K71" si="336">J80</f>
        <v>0</v>
      </c>
      <c r="L71" s="4">
        <f t="shared" ref="L71" si="337">K80</f>
        <v>0</v>
      </c>
      <c r="M71" s="4">
        <f t="shared" ref="M71" si="338">L80</f>
        <v>0</v>
      </c>
      <c r="N71" s="4">
        <f t="shared" ref="N71" si="339">M80</f>
        <v>0</v>
      </c>
      <c r="O71" s="4">
        <f t="shared" ref="O71" si="340">N80</f>
        <v>0</v>
      </c>
      <c r="P71" s="4">
        <f t="shared" ref="P71" si="341">O80</f>
        <v>0</v>
      </c>
      <c r="Q71" s="4">
        <f t="shared" ref="Q71" si="342">P80</f>
        <v>0</v>
      </c>
      <c r="R71" s="4">
        <f t="shared" ref="R71" si="343">Q80</f>
        <v>0</v>
      </c>
      <c r="S71" s="4">
        <f t="shared" ref="S71" si="344">R80</f>
        <v>0</v>
      </c>
      <c r="T71" s="4">
        <f t="shared" ref="T71" si="345">S80</f>
        <v>0</v>
      </c>
      <c r="U71" s="4">
        <f t="shared" ref="U71" si="346">T80</f>
        <v>0</v>
      </c>
      <c r="V71" s="4">
        <f t="shared" ref="V71" si="347">U80</f>
        <v>0</v>
      </c>
      <c r="W71" s="4">
        <f t="shared" ref="W71" si="348">V80</f>
        <v>0</v>
      </c>
      <c r="X71" s="4">
        <f t="shared" ref="X71" si="349">W80</f>
        <v>0</v>
      </c>
      <c r="Y71" s="4">
        <f t="shared" ref="Y71" si="350">X80</f>
        <v>0</v>
      </c>
      <c r="Z71" s="4">
        <f t="shared" ref="Z71" si="351">Y80</f>
        <v>0</v>
      </c>
      <c r="AA71" s="4">
        <f t="shared" ref="AA71" si="352">Z80</f>
        <v>0</v>
      </c>
      <c r="AB71" s="4">
        <f t="shared" ref="AB71" si="353">AA80</f>
        <v>0</v>
      </c>
      <c r="AC71" s="4">
        <f t="shared" ref="AC71" si="354">AB80</f>
        <v>0</v>
      </c>
      <c r="AD71" s="4">
        <f t="shared" ref="AD71" si="355">AC80</f>
        <v>0</v>
      </c>
      <c r="AE71" s="4">
        <f t="shared" ref="AE71" si="356">AD80</f>
        <v>0</v>
      </c>
      <c r="AF71" s="4">
        <f t="shared" ref="AF71" si="357">AE80</f>
        <v>0</v>
      </c>
      <c r="AG71" s="4">
        <f t="shared" ref="AG71" si="358">AF80</f>
        <v>0</v>
      </c>
      <c r="AH71" s="4">
        <f t="shared" ref="AH71" si="359">AG80</f>
        <v>0</v>
      </c>
      <c r="AI71" s="4">
        <f t="shared" ref="AI71" si="360">AH80</f>
        <v>0</v>
      </c>
      <c r="AJ71" s="4">
        <f t="shared" ref="AJ71" si="361">AI80</f>
        <v>0</v>
      </c>
      <c r="AK71" s="4">
        <f t="shared" ref="AK71" si="362">AJ80</f>
        <v>0</v>
      </c>
      <c r="AL71" s="4">
        <f t="shared" ref="AL71" si="363">AK80</f>
        <v>0</v>
      </c>
      <c r="AM71" s="4">
        <f t="shared" ref="AM71" si="364">AL80</f>
        <v>0</v>
      </c>
      <c r="AN71" s="4">
        <f t="shared" ref="AN71" si="365">AM80</f>
        <v>0</v>
      </c>
      <c r="AO71" s="4">
        <f t="shared" ref="AO71" si="366">AN80</f>
        <v>0</v>
      </c>
      <c r="AP71" s="4">
        <f t="shared" ref="AP71" si="367">AO80</f>
        <v>0</v>
      </c>
      <c r="AQ71" s="4">
        <f t="shared" ref="AQ71" si="368">AP80</f>
        <v>0</v>
      </c>
      <c r="AR71" s="4">
        <f t="shared" ref="AR71" si="369">AQ80</f>
        <v>0</v>
      </c>
      <c r="AS71" s="4">
        <f t="shared" ref="AS71" si="370">AR80</f>
        <v>0</v>
      </c>
      <c r="AT71" s="4">
        <f t="shared" ref="AT71" si="371">AS80</f>
        <v>0</v>
      </c>
      <c r="AU71" s="4">
        <f t="shared" ref="AU71" si="372">AT80</f>
        <v>0</v>
      </c>
      <c r="AV71" s="4">
        <f t="shared" ref="AV71" si="373">AU80</f>
        <v>0</v>
      </c>
      <c r="AW71" s="4">
        <f t="shared" ref="AW71" si="374">AV80</f>
        <v>0</v>
      </c>
      <c r="AX71" s="4">
        <f t="shared" ref="AX71" si="375">AW80</f>
        <v>0</v>
      </c>
      <c r="AY71" s="4">
        <f t="shared" ref="AY71" si="376">AX80</f>
        <v>0</v>
      </c>
      <c r="AZ71" s="4">
        <f t="shared" ref="AZ71" si="377">AY80</f>
        <v>0</v>
      </c>
      <c r="BA71" s="303">
        <f t="shared" ref="BA71" si="378">AZ80</f>
        <v>0</v>
      </c>
    </row>
    <row r="72" spans="1:53">
      <c r="B72" s="444" t="s">
        <v>45</v>
      </c>
      <c r="C72" s="445"/>
      <c r="D72" s="4">
        <f t="shared" ref="D72:BA72" si="379">D69*D71</f>
        <v>0</v>
      </c>
      <c r="E72" s="4">
        <f t="shared" si="379"/>
        <v>0</v>
      </c>
      <c r="F72" s="4">
        <f t="shared" si="379"/>
        <v>0</v>
      </c>
      <c r="G72" s="4">
        <f t="shared" si="379"/>
        <v>0</v>
      </c>
      <c r="H72" s="4">
        <f t="shared" si="379"/>
        <v>0</v>
      </c>
      <c r="I72" s="4">
        <f t="shared" si="379"/>
        <v>0</v>
      </c>
      <c r="J72" s="4">
        <f t="shared" si="379"/>
        <v>0</v>
      </c>
      <c r="K72" s="4">
        <f t="shared" si="379"/>
        <v>0</v>
      </c>
      <c r="L72" s="4">
        <f t="shared" si="379"/>
        <v>0</v>
      </c>
      <c r="M72" s="4">
        <f t="shared" si="379"/>
        <v>0</v>
      </c>
      <c r="N72" s="4">
        <f t="shared" si="379"/>
        <v>0</v>
      </c>
      <c r="O72" s="4">
        <f t="shared" si="379"/>
        <v>0</v>
      </c>
      <c r="P72" s="4">
        <f t="shared" si="379"/>
        <v>0</v>
      </c>
      <c r="Q72" s="4">
        <f t="shared" si="379"/>
        <v>0</v>
      </c>
      <c r="R72" s="4">
        <f t="shared" si="379"/>
        <v>0</v>
      </c>
      <c r="S72" s="4">
        <f t="shared" si="379"/>
        <v>0</v>
      </c>
      <c r="T72" s="4">
        <f t="shared" si="379"/>
        <v>0</v>
      </c>
      <c r="U72" s="4">
        <f t="shared" si="379"/>
        <v>0</v>
      </c>
      <c r="V72" s="4">
        <f t="shared" si="379"/>
        <v>0</v>
      </c>
      <c r="W72" s="4">
        <f t="shared" si="379"/>
        <v>0</v>
      </c>
      <c r="X72" s="4">
        <f t="shared" si="379"/>
        <v>0</v>
      </c>
      <c r="Y72" s="4">
        <f t="shared" si="379"/>
        <v>0</v>
      </c>
      <c r="Z72" s="4">
        <f t="shared" si="379"/>
        <v>0</v>
      </c>
      <c r="AA72" s="4">
        <f t="shared" si="379"/>
        <v>0</v>
      </c>
      <c r="AB72" s="4">
        <f t="shared" si="379"/>
        <v>0</v>
      </c>
      <c r="AC72" s="4">
        <f t="shared" si="379"/>
        <v>0</v>
      </c>
      <c r="AD72" s="4">
        <f t="shared" si="379"/>
        <v>0</v>
      </c>
      <c r="AE72" s="4">
        <f t="shared" si="379"/>
        <v>0</v>
      </c>
      <c r="AF72" s="4">
        <f t="shared" si="379"/>
        <v>0</v>
      </c>
      <c r="AG72" s="4">
        <f t="shared" si="379"/>
        <v>0</v>
      </c>
      <c r="AH72" s="4">
        <f t="shared" si="379"/>
        <v>0</v>
      </c>
      <c r="AI72" s="4">
        <f t="shared" si="379"/>
        <v>0</v>
      </c>
      <c r="AJ72" s="4">
        <f t="shared" si="379"/>
        <v>0</v>
      </c>
      <c r="AK72" s="4">
        <f t="shared" si="379"/>
        <v>0</v>
      </c>
      <c r="AL72" s="4">
        <f t="shared" si="379"/>
        <v>0</v>
      </c>
      <c r="AM72" s="4">
        <f t="shared" si="379"/>
        <v>0</v>
      </c>
      <c r="AN72" s="4">
        <f t="shared" si="379"/>
        <v>0</v>
      </c>
      <c r="AO72" s="4">
        <f t="shared" si="379"/>
        <v>0</v>
      </c>
      <c r="AP72" s="4">
        <f t="shared" si="379"/>
        <v>0</v>
      </c>
      <c r="AQ72" s="4">
        <f t="shared" si="379"/>
        <v>0</v>
      </c>
      <c r="AR72" s="4">
        <f t="shared" si="379"/>
        <v>0</v>
      </c>
      <c r="AS72" s="4">
        <f t="shared" si="379"/>
        <v>0</v>
      </c>
      <c r="AT72" s="4">
        <f t="shared" si="379"/>
        <v>0</v>
      </c>
      <c r="AU72" s="4">
        <f t="shared" si="379"/>
        <v>0</v>
      </c>
      <c r="AV72" s="4">
        <f t="shared" si="379"/>
        <v>0</v>
      </c>
      <c r="AW72" s="4">
        <f t="shared" si="379"/>
        <v>0</v>
      </c>
      <c r="AX72" s="4">
        <f t="shared" si="379"/>
        <v>0</v>
      </c>
      <c r="AY72" s="4">
        <f t="shared" si="379"/>
        <v>0</v>
      </c>
      <c r="AZ72" s="4">
        <f t="shared" si="379"/>
        <v>0</v>
      </c>
      <c r="BA72" s="303">
        <f t="shared" si="379"/>
        <v>0</v>
      </c>
    </row>
    <row r="73" spans="1:53" ht="9.75" customHeight="1">
      <c r="B73" s="309"/>
      <c r="I73" s="6"/>
      <c r="J73" s="6"/>
      <c r="K73" s="6"/>
      <c r="L73" s="6"/>
      <c r="BA73" s="310"/>
    </row>
    <row r="74" spans="1:53">
      <c r="B74" s="444" t="s">
        <v>56</v>
      </c>
      <c r="C74" s="445"/>
      <c r="D74" s="4"/>
      <c r="E74" s="321"/>
      <c r="F74" s="321"/>
      <c r="G74" s="321"/>
      <c r="H74" s="321"/>
      <c r="I74" s="321"/>
      <c r="J74" s="321"/>
      <c r="K74" s="321"/>
      <c r="L74" s="321"/>
      <c r="M74" s="321"/>
      <c r="N74" s="321"/>
      <c r="O74" s="321"/>
      <c r="P74" s="321"/>
      <c r="Q74" s="321"/>
      <c r="R74" s="321"/>
      <c r="S74" s="321"/>
      <c r="T74" s="321"/>
      <c r="U74" s="321"/>
      <c r="V74" s="321"/>
      <c r="W74" s="321"/>
      <c r="X74" s="321"/>
      <c r="Y74" s="321"/>
      <c r="Z74" s="321"/>
      <c r="AA74" s="321"/>
      <c r="AB74" s="321"/>
      <c r="AC74" s="321"/>
      <c r="AD74" s="321"/>
      <c r="AE74" s="321"/>
      <c r="AF74" s="321"/>
      <c r="AG74" s="321"/>
      <c r="AH74" s="321"/>
      <c r="AI74" s="321"/>
      <c r="AJ74" s="321"/>
      <c r="AK74" s="321"/>
      <c r="AL74" s="321"/>
      <c r="AM74" s="321"/>
      <c r="AN74" s="321"/>
      <c r="AO74" s="321"/>
      <c r="AP74" s="321"/>
      <c r="AQ74" s="321"/>
      <c r="AR74" s="321"/>
      <c r="AS74" s="321"/>
      <c r="AT74" s="321"/>
      <c r="AU74" s="321"/>
      <c r="AV74" s="321"/>
      <c r="AW74" s="321"/>
      <c r="AX74" s="321"/>
      <c r="AY74" s="321"/>
      <c r="AZ74" s="321"/>
      <c r="BA74" s="322"/>
    </row>
    <row r="75" spans="1:53">
      <c r="B75" s="444" t="s">
        <v>57</v>
      </c>
      <c r="C75" s="445"/>
      <c r="D75" s="4">
        <f>Cockpit!$N$34*D71</f>
        <v>0</v>
      </c>
      <c r="E75" s="4">
        <f t="shared" ref="E75" si="380">MIN(D80,IF(E74&lt;&gt;"",E74,MAX(D78-E72,0)))</f>
        <v>0</v>
      </c>
      <c r="F75" s="4">
        <f t="shared" ref="F75" si="381">MIN(E80,IF(F74&lt;&gt;"",F74,MAX(E78-F72,0)))</f>
        <v>0</v>
      </c>
      <c r="G75" s="4">
        <f t="shared" ref="G75" si="382">MIN(F80,IF(G74&lt;&gt;"",G74,MAX(F78-G72,0)))</f>
        <v>0</v>
      </c>
      <c r="H75" s="4">
        <f t="shared" ref="H75" si="383">MIN(G80,IF(H74&lt;&gt;"",H74,MAX(G78-H72,0)))</f>
        <v>0</v>
      </c>
      <c r="I75" s="4">
        <f t="shared" ref="I75" si="384">MIN(H80,IF(I74&lt;&gt;"",I74,MAX(H78-I72,0)))</f>
        <v>0</v>
      </c>
      <c r="J75" s="4">
        <f t="shared" ref="J75" si="385">MIN(I80,IF(J74&lt;&gt;"",J74,MAX(I78-J72,0)))</f>
        <v>0</v>
      </c>
      <c r="K75" s="4">
        <f t="shared" ref="K75" si="386">MIN(J80,IF(K74&lt;&gt;"",K74,MAX(J78-K72,0)))</f>
        <v>0</v>
      </c>
      <c r="L75" s="4">
        <f t="shared" ref="L75" si="387">MIN(K80,IF(L74&lt;&gt;"",L74,MAX(K78-L72,0)))</f>
        <v>0</v>
      </c>
      <c r="M75" s="4">
        <f>MIN(L80,IF(M74&lt;&gt;"",M74,MAX(L78-M72,0)))</f>
        <v>0</v>
      </c>
      <c r="N75" s="4">
        <f t="shared" ref="N75" si="388">MIN(M80,IF(N74&lt;&gt;"",N74,MAX(M78-N72,0)))</f>
        <v>0</v>
      </c>
      <c r="O75" s="4">
        <f t="shared" ref="O75" si="389">MIN(N80,IF(O74&lt;&gt;"",O74,MAX(N78-O72,0)))</f>
        <v>0</v>
      </c>
      <c r="P75" s="4">
        <f t="shared" ref="P75" si="390">MIN(O80,IF(P74&lt;&gt;"",P74,MAX(O78-P72,0)))</f>
        <v>0</v>
      </c>
      <c r="Q75" s="4">
        <f t="shared" ref="Q75" si="391">MIN(P80,IF(Q74&lt;&gt;"",Q74,MAX(P78-Q72,0)))</f>
        <v>0</v>
      </c>
      <c r="R75" s="4">
        <f t="shared" ref="R75" si="392">MIN(Q80,IF(R74&lt;&gt;"",R74,MAX(Q78-R72,0)))</f>
        <v>0</v>
      </c>
      <c r="S75" s="4">
        <f t="shared" ref="S75" si="393">MIN(R80,IF(S74&lt;&gt;"",S74,MAX(R78-S72,0)))</f>
        <v>0</v>
      </c>
      <c r="T75" s="4">
        <f t="shared" ref="T75" si="394">MIN(S80,IF(T74&lt;&gt;"",T74,MAX(S78-T72,0)))</f>
        <v>0</v>
      </c>
      <c r="U75" s="4">
        <f t="shared" ref="U75" si="395">MIN(T80,IF(U74&lt;&gt;"",U74,MAX(T78-U72,0)))</f>
        <v>0</v>
      </c>
      <c r="V75" s="4">
        <f t="shared" ref="V75" si="396">MIN(U80,IF(V74&lt;&gt;"",V74,MAX(U78-V72,0)))</f>
        <v>0</v>
      </c>
      <c r="W75" s="4">
        <f t="shared" ref="W75" si="397">MIN(V80,IF(W74&lt;&gt;"",W74,MAX(V78-W72,0)))</f>
        <v>0</v>
      </c>
      <c r="X75" s="4">
        <f t="shared" ref="X75" si="398">MIN(W80,IF(X74&lt;&gt;"",X74,MAX(W78-X72,0)))</f>
        <v>0</v>
      </c>
      <c r="Y75" s="4">
        <f t="shared" ref="Y75" si="399">MIN(X80,IF(Y74&lt;&gt;"",Y74,MAX(X78-Y72,0)))</f>
        <v>0</v>
      </c>
      <c r="Z75" s="4">
        <f t="shared" ref="Z75" si="400">MIN(Y80,IF(Z74&lt;&gt;"",Z74,MAX(Y78-Z72,0)))</f>
        <v>0</v>
      </c>
      <c r="AA75" s="4">
        <f t="shared" ref="AA75" si="401">MIN(Z80,IF(AA74&lt;&gt;"",AA74,MAX(Z78-AA72,0)))</f>
        <v>0</v>
      </c>
      <c r="AB75" s="4">
        <f t="shared" ref="AB75" si="402">MIN(AA80,IF(AB74&lt;&gt;"",AB74,MAX(AA78-AB72,0)))</f>
        <v>0</v>
      </c>
      <c r="AC75" s="4">
        <f t="shared" ref="AC75" si="403">MIN(AB80,IF(AC74&lt;&gt;"",AC74,MAX(AB78-AC72,0)))</f>
        <v>0</v>
      </c>
      <c r="AD75" s="4">
        <f t="shared" ref="AD75" si="404">MIN(AC80,IF(AD74&lt;&gt;"",AD74,MAX(AC78-AD72,0)))</f>
        <v>0</v>
      </c>
      <c r="AE75" s="4">
        <f t="shared" ref="AE75" si="405">MIN(AD80,IF(AE74&lt;&gt;"",AE74,MAX(AD78-AE72,0)))</f>
        <v>0</v>
      </c>
      <c r="AF75" s="4">
        <f t="shared" ref="AF75" si="406">MIN(AE80,IF(AF74&lt;&gt;"",AF74,MAX(AE78-AF72,0)))</f>
        <v>0</v>
      </c>
      <c r="AG75" s="4">
        <f t="shared" ref="AG75" si="407">MIN(AF80,IF(AG74&lt;&gt;"",AG74,MAX(AF78-AG72,0)))</f>
        <v>0</v>
      </c>
      <c r="AH75" s="4">
        <f t="shared" ref="AH75" si="408">MIN(AG80,IF(AH74&lt;&gt;"",AH74,MAX(AG78-AH72,0)))</f>
        <v>0</v>
      </c>
      <c r="AI75" s="4">
        <f t="shared" ref="AI75" si="409">MIN(AH80,IF(AI74&lt;&gt;"",AI74,MAX(AH78-AI72,0)))</f>
        <v>0</v>
      </c>
      <c r="AJ75" s="4">
        <f t="shared" ref="AJ75" si="410">MIN(AI80,IF(AJ74&lt;&gt;"",AJ74,MAX(AI78-AJ72,0)))</f>
        <v>0</v>
      </c>
      <c r="AK75" s="4">
        <f t="shared" ref="AK75" si="411">MIN(AJ80,IF(AK74&lt;&gt;"",AK74,MAX(AJ78-AK72,0)))</f>
        <v>0</v>
      </c>
      <c r="AL75" s="4">
        <f t="shared" ref="AL75" si="412">MIN(AK80,IF(AL74&lt;&gt;"",AL74,MAX(AK78-AL72,0)))</f>
        <v>0</v>
      </c>
      <c r="AM75" s="4">
        <f t="shared" ref="AM75" si="413">MIN(AL80,IF(AM74&lt;&gt;"",AM74,MAX(AL78-AM72,0)))</f>
        <v>0</v>
      </c>
      <c r="AN75" s="4">
        <f t="shared" ref="AN75" si="414">MIN(AM80,IF(AN74&lt;&gt;"",AN74,MAX(AM78-AN72,0)))</f>
        <v>0</v>
      </c>
      <c r="AO75" s="4">
        <f t="shared" ref="AO75" si="415">MIN(AN80,IF(AO74&lt;&gt;"",AO74,MAX(AN78-AO72,0)))</f>
        <v>0</v>
      </c>
      <c r="AP75" s="4">
        <f t="shared" ref="AP75" si="416">MIN(AO80,IF(AP74&lt;&gt;"",AP74,MAX(AO78-AP72,0)))</f>
        <v>0</v>
      </c>
      <c r="AQ75" s="4">
        <f t="shared" ref="AQ75" si="417">MIN(AP80,IF(AQ74&lt;&gt;"",AQ74,MAX(AP78-AQ72,0)))</f>
        <v>0</v>
      </c>
      <c r="AR75" s="4">
        <f t="shared" ref="AR75" si="418">MIN(AQ80,IF(AR74&lt;&gt;"",AR74,MAX(AQ78-AR72,0)))</f>
        <v>0</v>
      </c>
      <c r="AS75" s="4">
        <f t="shared" ref="AS75" si="419">MIN(AR80,IF(AS74&lt;&gt;"",AS74,MAX(AR78-AS72,0)))</f>
        <v>0</v>
      </c>
      <c r="AT75" s="4">
        <f t="shared" ref="AT75" si="420">MIN(AS80,IF(AT74&lt;&gt;"",AT74,MAX(AS78-AT72,0)))</f>
        <v>0</v>
      </c>
      <c r="AU75" s="4">
        <f t="shared" ref="AU75" si="421">MIN(AT80,IF(AU74&lt;&gt;"",AU74,MAX(AT78-AU72,0)))</f>
        <v>0</v>
      </c>
      <c r="AV75" s="4">
        <f t="shared" ref="AV75" si="422">MIN(AU80,IF(AV74&lt;&gt;"",AV74,MAX(AU78-AV72,0)))</f>
        <v>0</v>
      </c>
      <c r="AW75" s="4">
        <f t="shared" ref="AW75" si="423">MIN(AV80,IF(AW74&lt;&gt;"",AW74,MAX(AV78-AW72,0)))</f>
        <v>0</v>
      </c>
      <c r="AX75" s="4">
        <f t="shared" ref="AX75" si="424">MIN(AW80,IF(AX74&lt;&gt;"",AX74,MAX(AW78-AX72,0)))</f>
        <v>0</v>
      </c>
      <c r="AY75" s="4">
        <f t="shared" ref="AY75" si="425">MIN(AX80,IF(AY74&lt;&gt;"",AY74,MAX(AX78-AY72,0)))</f>
        <v>0</v>
      </c>
      <c r="AZ75" s="4">
        <f t="shared" ref="AZ75" si="426">MIN(AY80,IF(AZ74&lt;&gt;"",AZ74,MAX(AY78-AZ72,0)))</f>
        <v>0</v>
      </c>
      <c r="BA75" s="303">
        <f>MIN(AZ80,IF(BA74&lt;&gt;"",BA74,MAX(AZ78-BA72,0)))</f>
        <v>0</v>
      </c>
    </row>
    <row r="76" spans="1:53">
      <c r="B76" s="494" t="s">
        <v>58</v>
      </c>
      <c r="C76" s="495"/>
      <c r="D76" s="41">
        <f>IF(D71&gt;0,D75/D71,)</f>
        <v>0</v>
      </c>
      <c r="E76" s="41">
        <f t="shared" ref="E76:BA76" si="427">IF(E71&gt;0,E75/E71,)</f>
        <v>0</v>
      </c>
      <c r="F76" s="41">
        <f t="shared" si="427"/>
        <v>0</v>
      </c>
      <c r="G76" s="41">
        <f t="shared" si="427"/>
        <v>0</v>
      </c>
      <c r="H76" s="41">
        <f t="shared" si="427"/>
        <v>0</v>
      </c>
      <c r="I76" s="41">
        <f t="shared" si="427"/>
        <v>0</v>
      </c>
      <c r="J76" s="41">
        <f t="shared" si="427"/>
        <v>0</v>
      </c>
      <c r="K76" s="41">
        <f t="shared" si="427"/>
        <v>0</v>
      </c>
      <c r="L76" s="41">
        <f t="shared" si="427"/>
        <v>0</v>
      </c>
      <c r="M76" s="41">
        <f t="shared" si="427"/>
        <v>0</v>
      </c>
      <c r="N76" s="41">
        <f t="shared" si="427"/>
        <v>0</v>
      </c>
      <c r="O76" s="41">
        <f t="shared" si="427"/>
        <v>0</v>
      </c>
      <c r="P76" s="41">
        <f t="shared" si="427"/>
        <v>0</v>
      </c>
      <c r="Q76" s="41">
        <f t="shared" si="427"/>
        <v>0</v>
      </c>
      <c r="R76" s="41">
        <f t="shared" si="427"/>
        <v>0</v>
      </c>
      <c r="S76" s="41">
        <f t="shared" si="427"/>
        <v>0</v>
      </c>
      <c r="T76" s="41">
        <f t="shared" si="427"/>
        <v>0</v>
      </c>
      <c r="U76" s="41">
        <f t="shared" si="427"/>
        <v>0</v>
      </c>
      <c r="V76" s="41">
        <f t="shared" si="427"/>
        <v>0</v>
      </c>
      <c r="W76" s="41">
        <f t="shared" si="427"/>
        <v>0</v>
      </c>
      <c r="X76" s="41">
        <f t="shared" si="427"/>
        <v>0</v>
      </c>
      <c r="Y76" s="41">
        <f t="shared" si="427"/>
        <v>0</v>
      </c>
      <c r="Z76" s="41">
        <f t="shared" si="427"/>
        <v>0</v>
      </c>
      <c r="AA76" s="41">
        <f t="shared" si="427"/>
        <v>0</v>
      </c>
      <c r="AB76" s="41">
        <f t="shared" si="427"/>
        <v>0</v>
      </c>
      <c r="AC76" s="41">
        <f t="shared" si="427"/>
        <v>0</v>
      </c>
      <c r="AD76" s="41">
        <f t="shared" si="427"/>
        <v>0</v>
      </c>
      <c r="AE76" s="41">
        <f t="shared" si="427"/>
        <v>0</v>
      </c>
      <c r="AF76" s="41">
        <f t="shared" si="427"/>
        <v>0</v>
      </c>
      <c r="AG76" s="41">
        <f t="shared" si="427"/>
        <v>0</v>
      </c>
      <c r="AH76" s="41">
        <f t="shared" si="427"/>
        <v>0</v>
      </c>
      <c r="AI76" s="41">
        <f t="shared" si="427"/>
        <v>0</v>
      </c>
      <c r="AJ76" s="41">
        <f t="shared" si="427"/>
        <v>0</v>
      </c>
      <c r="AK76" s="41">
        <f t="shared" si="427"/>
        <v>0</v>
      </c>
      <c r="AL76" s="41">
        <f t="shared" si="427"/>
        <v>0</v>
      </c>
      <c r="AM76" s="41">
        <f t="shared" si="427"/>
        <v>0</v>
      </c>
      <c r="AN76" s="41">
        <f t="shared" si="427"/>
        <v>0</v>
      </c>
      <c r="AO76" s="41">
        <f t="shared" si="427"/>
        <v>0</v>
      </c>
      <c r="AP76" s="41">
        <f t="shared" si="427"/>
        <v>0</v>
      </c>
      <c r="AQ76" s="41">
        <f t="shared" si="427"/>
        <v>0</v>
      </c>
      <c r="AR76" s="41">
        <f t="shared" si="427"/>
        <v>0</v>
      </c>
      <c r="AS76" s="41">
        <f t="shared" si="427"/>
        <v>0</v>
      </c>
      <c r="AT76" s="41">
        <f t="shared" si="427"/>
        <v>0</v>
      </c>
      <c r="AU76" s="41">
        <f t="shared" si="427"/>
        <v>0</v>
      </c>
      <c r="AV76" s="41">
        <f t="shared" si="427"/>
        <v>0</v>
      </c>
      <c r="AW76" s="41">
        <f t="shared" si="427"/>
        <v>0</v>
      </c>
      <c r="AX76" s="41">
        <f t="shared" si="427"/>
        <v>0</v>
      </c>
      <c r="AY76" s="41">
        <f t="shared" si="427"/>
        <v>0</v>
      </c>
      <c r="AZ76" s="41">
        <f t="shared" si="427"/>
        <v>0</v>
      </c>
      <c r="BA76" s="305">
        <f t="shared" si="427"/>
        <v>0</v>
      </c>
    </row>
    <row r="77" spans="1:53" ht="9.75" customHeight="1">
      <c r="B77" s="309"/>
      <c r="I77" s="6"/>
      <c r="J77" s="6"/>
      <c r="K77" s="6"/>
      <c r="L77" s="6"/>
      <c r="BA77" s="310"/>
    </row>
    <row r="78" spans="1:53">
      <c r="B78" s="444" t="s">
        <v>47</v>
      </c>
      <c r="C78" s="445"/>
      <c r="D78" s="4">
        <f t="shared" ref="D78:BA78" si="428">D72+D75</f>
        <v>0</v>
      </c>
      <c r="E78" s="4">
        <f t="shared" si="428"/>
        <v>0</v>
      </c>
      <c r="F78" s="4">
        <f t="shared" si="428"/>
        <v>0</v>
      </c>
      <c r="G78" s="4">
        <f t="shared" si="428"/>
        <v>0</v>
      </c>
      <c r="H78" s="4">
        <f t="shared" si="428"/>
        <v>0</v>
      </c>
      <c r="I78" s="4">
        <f t="shared" si="428"/>
        <v>0</v>
      </c>
      <c r="J78" s="4">
        <f t="shared" si="428"/>
        <v>0</v>
      </c>
      <c r="K78" s="4">
        <f t="shared" si="428"/>
        <v>0</v>
      </c>
      <c r="L78" s="4">
        <f t="shared" si="428"/>
        <v>0</v>
      </c>
      <c r="M78" s="4">
        <f t="shared" si="428"/>
        <v>0</v>
      </c>
      <c r="N78" s="4">
        <f t="shared" si="428"/>
        <v>0</v>
      </c>
      <c r="O78" s="4">
        <f t="shared" si="428"/>
        <v>0</v>
      </c>
      <c r="P78" s="4">
        <f t="shared" si="428"/>
        <v>0</v>
      </c>
      <c r="Q78" s="4">
        <f t="shared" si="428"/>
        <v>0</v>
      </c>
      <c r="R78" s="4">
        <f t="shared" si="428"/>
        <v>0</v>
      </c>
      <c r="S78" s="4">
        <f t="shared" si="428"/>
        <v>0</v>
      </c>
      <c r="T78" s="4">
        <f t="shared" si="428"/>
        <v>0</v>
      </c>
      <c r="U78" s="4">
        <f t="shared" si="428"/>
        <v>0</v>
      </c>
      <c r="V78" s="4">
        <f t="shared" si="428"/>
        <v>0</v>
      </c>
      <c r="W78" s="4">
        <f t="shared" si="428"/>
        <v>0</v>
      </c>
      <c r="X78" s="4">
        <f t="shared" si="428"/>
        <v>0</v>
      </c>
      <c r="Y78" s="4">
        <f t="shared" si="428"/>
        <v>0</v>
      </c>
      <c r="Z78" s="4">
        <f t="shared" si="428"/>
        <v>0</v>
      </c>
      <c r="AA78" s="4">
        <f t="shared" si="428"/>
        <v>0</v>
      </c>
      <c r="AB78" s="4">
        <f t="shared" si="428"/>
        <v>0</v>
      </c>
      <c r="AC78" s="4">
        <f t="shared" si="428"/>
        <v>0</v>
      </c>
      <c r="AD78" s="4">
        <f t="shared" si="428"/>
        <v>0</v>
      </c>
      <c r="AE78" s="4">
        <f t="shared" si="428"/>
        <v>0</v>
      </c>
      <c r="AF78" s="4">
        <f t="shared" si="428"/>
        <v>0</v>
      </c>
      <c r="AG78" s="4">
        <f t="shared" si="428"/>
        <v>0</v>
      </c>
      <c r="AH78" s="4">
        <f t="shared" si="428"/>
        <v>0</v>
      </c>
      <c r="AI78" s="4">
        <f t="shared" si="428"/>
        <v>0</v>
      </c>
      <c r="AJ78" s="4">
        <f t="shared" si="428"/>
        <v>0</v>
      </c>
      <c r="AK78" s="4">
        <f t="shared" si="428"/>
        <v>0</v>
      </c>
      <c r="AL78" s="4">
        <f t="shared" si="428"/>
        <v>0</v>
      </c>
      <c r="AM78" s="4">
        <f t="shared" si="428"/>
        <v>0</v>
      </c>
      <c r="AN78" s="4">
        <f t="shared" si="428"/>
        <v>0</v>
      </c>
      <c r="AO78" s="4">
        <f t="shared" si="428"/>
        <v>0</v>
      </c>
      <c r="AP78" s="4">
        <f t="shared" si="428"/>
        <v>0</v>
      </c>
      <c r="AQ78" s="4">
        <f t="shared" si="428"/>
        <v>0</v>
      </c>
      <c r="AR78" s="4">
        <f t="shared" si="428"/>
        <v>0</v>
      </c>
      <c r="AS78" s="4">
        <f t="shared" si="428"/>
        <v>0</v>
      </c>
      <c r="AT78" s="4">
        <f t="shared" si="428"/>
        <v>0</v>
      </c>
      <c r="AU78" s="4">
        <f t="shared" si="428"/>
        <v>0</v>
      </c>
      <c r="AV78" s="4">
        <f t="shared" si="428"/>
        <v>0</v>
      </c>
      <c r="AW78" s="4">
        <f t="shared" si="428"/>
        <v>0</v>
      </c>
      <c r="AX78" s="4">
        <f t="shared" si="428"/>
        <v>0</v>
      </c>
      <c r="AY78" s="4">
        <f t="shared" si="428"/>
        <v>0</v>
      </c>
      <c r="AZ78" s="4">
        <f t="shared" si="428"/>
        <v>0</v>
      </c>
      <c r="BA78" s="303">
        <f t="shared" si="428"/>
        <v>0</v>
      </c>
    </row>
    <row r="79" spans="1:53">
      <c r="B79" s="444" t="s">
        <v>66</v>
      </c>
      <c r="C79" s="445"/>
      <c r="D79" s="321"/>
      <c r="E79" s="321"/>
      <c r="F79" s="321"/>
      <c r="G79" s="321"/>
      <c r="H79" s="321"/>
      <c r="I79" s="321"/>
      <c r="J79" s="321"/>
      <c r="K79" s="321"/>
      <c r="L79" s="321"/>
      <c r="M79" s="321"/>
      <c r="N79" s="321"/>
      <c r="O79" s="321"/>
      <c r="P79" s="321"/>
      <c r="Q79" s="321"/>
      <c r="R79" s="321"/>
      <c r="S79" s="321"/>
      <c r="T79" s="321"/>
      <c r="U79" s="321"/>
      <c r="V79" s="321"/>
      <c r="W79" s="321"/>
      <c r="X79" s="321"/>
      <c r="Y79" s="321"/>
      <c r="Z79" s="321"/>
      <c r="AA79" s="321"/>
      <c r="AB79" s="321"/>
      <c r="AC79" s="321"/>
      <c r="AD79" s="321"/>
      <c r="AE79" s="321"/>
      <c r="AF79" s="321"/>
      <c r="AG79" s="321"/>
      <c r="AH79" s="321"/>
      <c r="AI79" s="321"/>
      <c r="AJ79" s="321"/>
      <c r="AK79" s="321"/>
      <c r="AL79" s="321"/>
      <c r="AM79" s="321"/>
      <c r="AN79" s="321"/>
      <c r="AO79" s="321"/>
      <c r="AP79" s="321"/>
      <c r="AQ79" s="321"/>
      <c r="AR79" s="321"/>
      <c r="AS79" s="321"/>
      <c r="AT79" s="321"/>
      <c r="AU79" s="321"/>
      <c r="AV79" s="321"/>
      <c r="AW79" s="321"/>
      <c r="AX79" s="321"/>
      <c r="AY79" s="321"/>
      <c r="AZ79" s="321"/>
      <c r="BA79" s="322"/>
    </row>
    <row r="80" spans="1:53">
      <c r="B80" s="444" t="s">
        <v>49</v>
      </c>
      <c r="C80" s="445"/>
      <c r="D80" s="4">
        <f t="shared" ref="D80:BA80" si="429">MAX(D71-D75-D79,0)</f>
        <v>0</v>
      </c>
      <c r="E80" s="4">
        <f t="shared" si="429"/>
        <v>0</v>
      </c>
      <c r="F80" s="4">
        <f t="shared" si="429"/>
        <v>0</v>
      </c>
      <c r="G80" s="4">
        <f t="shared" si="429"/>
        <v>0</v>
      </c>
      <c r="H80" s="4">
        <f t="shared" si="429"/>
        <v>0</v>
      </c>
      <c r="I80" s="4">
        <f t="shared" si="429"/>
        <v>0</v>
      </c>
      <c r="J80" s="4">
        <f t="shared" si="429"/>
        <v>0</v>
      </c>
      <c r="K80" s="4">
        <f t="shared" si="429"/>
        <v>0</v>
      </c>
      <c r="L80" s="4">
        <f t="shared" si="429"/>
        <v>0</v>
      </c>
      <c r="M80" s="4">
        <f t="shared" si="429"/>
        <v>0</v>
      </c>
      <c r="N80" s="4">
        <f t="shared" si="429"/>
        <v>0</v>
      </c>
      <c r="O80" s="4">
        <f t="shared" si="429"/>
        <v>0</v>
      </c>
      <c r="P80" s="4">
        <f t="shared" si="429"/>
        <v>0</v>
      </c>
      <c r="Q80" s="4">
        <f t="shared" si="429"/>
        <v>0</v>
      </c>
      <c r="R80" s="4">
        <f t="shared" si="429"/>
        <v>0</v>
      </c>
      <c r="S80" s="4">
        <f t="shared" si="429"/>
        <v>0</v>
      </c>
      <c r="T80" s="4">
        <f t="shared" si="429"/>
        <v>0</v>
      </c>
      <c r="U80" s="4">
        <f t="shared" si="429"/>
        <v>0</v>
      </c>
      <c r="V80" s="4">
        <f t="shared" si="429"/>
        <v>0</v>
      </c>
      <c r="W80" s="4">
        <f t="shared" si="429"/>
        <v>0</v>
      </c>
      <c r="X80" s="4">
        <f t="shared" si="429"/>
        <v>0</v>
      </c>
      <c r="Y80" s="4">
        <f t="shared" si="429"/>
        <v>0</v>
      </c>
      <c r="Z80" s="4">
        <f t="shared" si="429"/>
        <v>0</v>
      </c>
      <c r="AA80" s="4">
        <f t="shared" si="429"/>
        <v>0</v>
      </c>
      <c r="AB80" s="4">
        <f t="shared" si="429"/>
        <v>0</v>
      </c>
      <c r="AC80" s="4">
        <f t="shared" si="429"/>
        <v>0</v>
      </c>
      <c r="AD80" s="4">
        <f t="shared" si="429"/>
        <v>0</v>
      </c>
      <c r="AE80" s="4">
        <f t="shared" si="429"/>
        <v>0</v>
      </c>
      <c r="AF80" s="4">
        <f t="shared" si="429"/>
        <v>0</v>
      </c>
      <c r="AG80" s="4">
        <f t="shared" si="429"/>
        <v>0</v>
      </c>
      <c r="AH80" s="4">
        <f t="shared" si="429"/>
        <v>0</v>
      </c>
      <c r="AI80" s="4">
        <f t="shared" si="429"/>
        <v>0</v>
      </c>
      <c r="AJ80" s="4">
        <f t="shared" si="429"/>
        <v>0</v>
      </c>
      <c r="AK80" s="4">
        <f t="shared" si="429"/>
        <v>0</v>
      </c>
      <c r="AL80" s="4">
        <f t="shared" si="429"/>
        <v>0</v>
      </c>
      <c r="AM80" s="4">
        <f t="shared" si="429"/>
        <v>0</v>
      </c>
      <c r="AN80" s="4">
        <f t="shared" si="429"/>
        <v>0</v>
      </c>
      <c r="AO80" s="4">
        <f t="shared" si="429"/>
        <v>0</v>
      </c>
      <c r="AP80" s="4">
        <f t="shared" si="429"/>
        <v>0</v>
      </c>
      <c r="AQ80" s="4">
        <f t="shared" si="429"/>
        <v>0</v>
      </c>
      <c r="AR80" s="4">
        <f t="shared" si="429"/>
        <v>0</v>
      </c>
      <c r="AS80" s="4">
        <f t="shared" si="429"/>
        <v>0</v>
      </c>
      <c r="AT80" s="4">
        <f t="shared" si="429"/>
        <v>0</v>
      </c>
      <c r="AU80" s="4">
        <f t="shared" si="429"/>
        <v>0</v>
      </c>
      <c r="AV80" s="4">
        <f t="shared" si="429"/>
        <v>0</v>
      </c>
      <c r="AW80" s="4">
        <f t="shared" si="429"/>
        <v>0</v>
      </c>
      <c r="AX80" s="4">
        <f t="shared" si="429"/>
        <v>0</v>
      </c>
      <c r="AY80" s="4">
        <f t="shared" si="429"/>
        <v>0</v>
      </c>
      <c r="AZ80" s="4">
        <f t="shared" si="429"/>
        <v>0</v>
      </c>
      <c r="BA80" s="303">
        <f t="shared" si="429"/>
        <v>0</v>
      </c>
    </row>
    <row r="81" spans="1:53" ht="16" thickBot="1">
      <c r="B81" s="452" t="s">
        <v>26</v>
      </c>
      <c r="C81" s="453"/>
      <c r="D81" s="306">
        <f>D78/12</f>
        <v>0</v>
      </c>
      <c r="E81" s="306">
        <f t="shared" ref="E81:BA81" si="430">E78/12</f>
        <v>0</v>
      </c>
      <c r="F81" s="306">
        <f t="shared" si="430"/>
        <v>0</v>
      </c>
      <c r="G81" s="306">
        <f t="shared" si="430"/>
        <v>0</v>
      </c>
      <c r="H81" s="306">
        <f t="shared" si="430"/>
        <v>0</v>
      </c>
      <c r="I81" s="306">
        <f t="shared" si="430"/>
        <v>0</v>
      </c>
      <c r="J81" s="306">
        <f t="shared" si="430"/>
        <v>0</v>
      </c>
      <c r="K81" s="306">
        <f t="shared" si="430"/>
        <v>0</v>
      </c>
      <c r="L81" s="306">
        <f t="shared" si="430"/>
        <v>0</v>
      </c>
      <c r="M81" s="306">
        <f t="shared" si="430"/>
        <v>0</v>
      </c>
      <c r="N81" s="306">
        <f t="shared" si="430"/>
        <v>0</v>
      </c>
      <c r="O81" s="306">
        <f t="shared" si="430"/>
        <v>0</v>
      </c>
      <c r="P81" s="306">
        <f t="shared" si="430"/>
        <v>0</v>
      </c>
      <c r="Q81" s="306">
        <f t="shared" si="430"/>
        <v>0</v>
      </c>
      <c r="R81" s="306">
        <f t="shared" si="430"/>
        <v>0</v>
      </c>
      <c r="S81" s="306">
        <f t="shared" si="430"/>
        <v>0</v>
      </c>
      <c r="T81" s="306">
        <f t="shared" si="430"/>
        <v>0</v>
      </c>
      <c r="U81" s="306">
        <f t="shared" si="430"/>
        <v>0</v>
      </c>
      <c r="V81" s="306">
        <f t="shared" si="430"/>
        <v>0</v>
      </c>
      <c r="W81" s="306">
        <f t="shared" si="430"/>
        <v>0</v>
      </c>
      <c r="X81" s="306">
        <f t="shared" si="430"/>
        <v>0</v>
      </c>
      <c r="Y81" s="306">
        <f t="shared" si="430"/>
        <v>0</v>
      </c>
      <c r="Z81" s="306">
        <f t="shared" si="430"/>
        <v>0</v>
      </c>
      <c r="AA81" s="306">
        <f t="shared" si="430"/>
        <v>0</v>
      </c>
      <c r="AB81" s="306">
        <f t="shared" si="430"/>
        <v>0</v>
      </c>
      <c r="AC81" s="306">
        <f t="shared" si="430"/>
        <v>0</v>
      </c>
      <c r="AD81" s="306">
        <f t="shared" si="430"/>
        <v>0</v>
      </c>
      <c r="AE81" s="306">
        <f t="shared" si="430"/>
        <v>0</v>
      </c>
      <c r="AF81" s="306">
        <f t="shared" si="430"/>
        <v>0</v>
      </c>
      <c r="AG81" s="306">
        <f t="shared" si="430"/>
        <v>0</v>
      </c>
      <c r="AH81" s="306">
        <f t="shared" si="430"/>
        <v>0</v>
      </c>
      <c r="AI81" s="306">
        <f t="shared" si="430"/>
        <v>0</v>
      </c>
      <c r="AJ81" s="306">
        <f t="shared" si="430"/>
        <v>0</v>
      </c>
      <c r="AK81" s="306">
        <f t="shared" si="430"/>
        <v>0</v>
      </c>
      <c r="AL81" s="306">
        <f t="shared" si="430"/>
        <v>0</v>
      </c>
      <c r="AM81" s="306">
        <f t="shared" si="430"/>
        <v>0</v>
      </c>
      <c r="AN81" s="306">
        <f t="shared" si="430"/>
        <v>0</v>
      </c>
      <c r="AO81" s="306">
        <f t="shared" si="430"/>
        <v>0</v>
      </c>
      <c r="AP81" s="306">
        <f t="shared" si="430"/>
        <v>0</v>
      </c>
      <c r="AQ81" s="306">
        <f t="shared" si="430"/>
        <v>0</v>
      </c>
      <c r="AR81" s="306">
        <f t="shared" si="430"/>
        <v>0</v>
      </c>
      <c r="AS81" s="306">
        <f t="shared" si="430"/>
        <v>0</v>
      </c>
      <c r="AT81" s="306">
        <f t="shared" si="430"/>
        <v>0</v>
      </c>
      <c r="AU81" s="306">
        <f t="shared" si="430"/>
        <v>0</v>
      </c>
      <c r="AV81" s="306">
        <f t="shared" si="430"/>
        <v>0</v>
      </c>
      <c r="AW81" s="306">
        <f t="shared" si="430"/>
        <v>0</v>
      </c>
      <c r="AX81" s="306">
        <f t="shared" si="430"/>
        <v>0</v>
      </c>
      <c r="AY81" s="306">
        <f t="shared" si="430"/>
        <v>0</v>
      </c>
      <c r="AZ81" s="306">
        <f t="shared" si="430"/>
        <v>0</v>
      </c>
      <c r="BA81" s="307">
        <f t="shared" si="430"/>
        <v>0</v>
      </c>
    </row>
    <row r="82" spans="1:53" ht="16" thickBot="1">
      <c r="I82" s="6"/>
      <c r="J82" s="6"/>
      <c r="K82" s="6"/>
      <c r="L82" s="6"/>
    </row>
    <row r="83" spans="1:53" ht="17" thickBot="1">
      <c r="A83"/>
      <c r="B83" s="281" t="s">
        <v>258</v>
      </c>
      <c r="C83" s="42"/>
      <c r="I83" s="6"/>
      <c r="J83" s="6"/>
      <c r="K83" s="6"/>
      <c r="L83" s="6"/>
    </row>
    <row r="84" spans="1:53" ht="16" thickBot="1">
      <c r="B84" s="284" t="s">
        <v>48</v>
      </c>
      <c r="C84" s="285"/>
      <c r="D84" s="286">
        <f>D$7</f>
        <v>2020</v>
      </c>
      <c r="E84" s="287">
        <f t="shared" ref="E84:BA84" si="431">E$7</f>
        <v>2021</v>
      </c>
      <c r="F84" s="287">
        <f t="shared" si="431"/>
        <v>2022</v>
      </c>
      <c r="G84" s="287">
        <f t="shared" si="431"/>
        <v>2023</v>
      </c>
      <c r="H84" s="287">
        <f t="shared" si="431"/>
        <v>2024</v>
      </c>
      <c r="I84" s="287">
        <f t="shared" si="431"/>
        <v>2025</v>
      </c>
      <c r="J84" s="287">
        <f t="shared" si="431"/>
        <v>2026</v>
      </c>
      <c r="K84" s="287">
        <f t="shared" si="431"/>
        <v>2027</v>
      </c>
      <c r="L84" s="287">
        <f t="shared" si="431"/>
        <v>2028</v>
      </c>
      <c r="M84" s="287">
        <f t="shared" si="431"/>
        <v>2029</v>
      </c>
      <c r="N84" s="287">
        <f t="shared" si="431"/>
        <v>2030</v>
      </c>
      <c r="O84" s="287">
        <f t="shared" si="431"/>
        <v>2031</v>
      </c>
      <c r="P84" s="287">
        <f t="shared" si="431"/>
        <v>2032</v>
      </c>
      <c r="Q84" s="287">
        <f t="shared" si="431"/>
        <v>2033</v>
      </c>
      <c r="R84" s="287">
        <f t="shared" si="431"/>
        <v>2034</v>
      </c>
      <c r="S84" s="287">
        <f t="shared" si="431"/>
        <v>2035</v>
      </c>
      <c r="T84" s="287">
        <f t="shared" si="431"/>
        <v>2036</v>
      </c>
      <c r="U84" s="287">
        <f t="shared" si="431"/>
        <v>2037</v>
      </c>
      <c r="V84" s="287">
        <f t="shared" si="431"/>
        <v>2038</v>
      </c>
      <c r="W84" s="287">
        <f t="shared" si="431"/>
        <v>2039</v>
      </c>
      <c r="X84" s="287">
        <f t="shared" si="431"/>
        <v>2040</v>
      </c>
      <c r="Y84" s="287">
        <f t="shared" si="431"/>
        <v>2041</v>
      </c>
      <c r="Z84" s="287">
        <f t="shared" si="431"/>
        <v>2042</v>
      </c>
      <c r="AA84" s="287">
        <f t="shared" si="431"/>
        <v>2043</v>
      </c>
      <c r="AB84" s="287">
        <f t="shared" si="431"/>
        <v>2044</v>
      </c>
      <c r="AC84" s="287">
        <f t="shared" si="431"/>
        <v>2045</v>
      </c>
      <c r="AD84" s="287">
        <f t="shared" si="431"/>
        <v>2046</v>
      </c>
      <c r="AE84" s="287">
        <f t="shared" si="431"/>
        <v>2047</v>
      </c>
      <c r="AF84" s="287">
        <f t="shared" si="431"/>
        <v>2048</v>
      </c>
      <c r="AG84" s="287">
        <f t="shared" si="431"/>
        <v>2049</v>
      </c>
      <c r="AH84" s="287">
        <f t="shared" si="431"/>
        <v>2050</v>
      </c>
      <c r="AI84" s="287">
        <f t="shared" si="431"/>
        <v>2051</v>
      </c>
      <c r="AJ84" s="287">
        <f t="shared" si="431"/>
        <v>2052</v>
      </c>
      <c r="AK84" s="287">
        <f t="shared" si="431"/>
        <v>2053</v>
      </c>
      <c r="AL84" s="287">
        <f t="shared" si="431"/>
        <v>2054</v>
      </c>
      <c r="AM84" s="287">
        <f t="shared" si="431"/>
        <v>2055</v>
      </c>
      <c r="AN84" s="287">
        <f t="shared" si="431"/>
        <v>2056</v>
      </c>
      <c r="AO84" s="287">
        <f t="shared" si="431"/>
        <v>2057</v>
      </c>
      <c r="AP84" s="287">
        <f t="shared" si="431"/>
        <v>2058</v>
      </c>
      <c r="AQ84" s="287">
        <f t="shared" si="431"/>
        <v>2059</v>
      </c>
      <c r="AR84" s="287">
        <f t="shared" si="431"/>
        <v>2060</v>
      </c>
      <c r="AS84" s="287">
        <f t="shared" si="431"/>
        <v>2061</v>
      </c>
      <c r="AT84" s="287">
        <f t="shared" si="431"/>
        <v>2062</v>
      </c>
      <c r="AU84" s="287">
        <f t="shared" si="431"/>
        <v>2063</v>
      </c>
      <c r="AV84" s="287">
        <f t="shared" si="431"/>
        <v>2064</v>
      </c>
      <c r="AW84" s="287">
        <f t="shared" si="431"/>
        <v>2065</v>
      </c>
      <c r="AX84" s="287">
        <f t="shared" si="431"/>
        <v>2066</v>
      </c>
      <c r="AY84" s="287">
        <f t="shared" si="431"/>
        <v>2067</v>
      </c>
      <c r="AZ84" s="287">
        <f t="shared" si="431"/>
        <v>2068</v>
      </c>
      <c r="BA84" s="288">
        <f t="shared" si="431"/>
        <v>2069</v>
      </c>
    </row>
    <row r="85" spans="1:53">
      <c r="B85" s="484" t="s">
        <v>50</v>
      </c>
      <c r="C85" s="485"/>
      <c r="D85" s="308"/>
      <c r="E85" s="318"/>
      <c r="F85" s="319"/>
      <c r="G85" s="319"/>
      <c r="H85" s="319"/>
      <c r="I85" s="319"/>
      <c r="J85" s="319"/>
      <c r="K85" s="319"/>
      <c r="L85" s="319"/>
      <c r="M85" s="319"/>
      <c r="N85" s="319"/>
      <c r="O85" s="319"/>
      <c r="P85" s="319"/>
      <c r="Q85" s="319"/>
      <c r="R85" s="319"/>
      <c r="S85" s="319"/>
      <c r="T85" s="319"/>
      <c r="U85" s="319"/>
      <c r="V85" s="319"/>
      <c r="W85" s="319"/>
      <c r="X85" s="319"/>
      <c r="Y85" s="319"/>
      <c r="Z85" s="319"/>
      <c r="AA85" s="319"/>
      <c r="AB85" s="319"/>
      <c r="AC85" s="319"/>
      <c r="AD85" s="319"/>
      <c r="AE85" s="319"/>
      <c r="AF85" s="319"/>
      <c r="AG85" s="319"/>
      <c r="AH85" s="319"/>
      <c r="AI85" s="319"/>
      <c r="AJ85" s="319"/>
      <c r="AK85" s="319"/>
      <c r="AL85" s="319"/>
      <c r="AM85" s="319"/>
      <c r="AN85" s="319"/>
      <c r="AO85" s="319"/>
      <c r="AP85" s="319"/>
      <c r="AQ85" s="319"/>
      <c r="AR85" s="319"/>
      <c r="AS85" s="319"/>
      <c r="AT85" s="319"/>
      <c r="AU85" s="319"/>
      <c r="AV85" s="319"/>
      <c r="AW85" s="319"/>
      <c r="AX85" s="319"/>
      <c r="AY85" s="319"/>
      <c r="AZ85" s="319"/>
      <c r="BA85" s="320"/>
    </row>
    <row r="86" spans="1:53">
      <c r="B86" s="444" t="s">
        <v>51</v>
      </c>
      <c r="C86" s="445"/>
      <c r="D86" s="41">
        <f>Cockpit!N40</f>
        <v>0</v>
      </c>
      <c r="E86" s="41">
        <f t="shared" ref="E86" si="432">IF(E85&lt;&gt;"",E85,D86)</f>
        <v>0</v>
      </c>
      <c r="F86" s="41">
        <f t="shared" ref="F86" si="433">IF(F85&lt;&gt;"",F85,E86)</f>
        <v>0</v>
      </c>
      <c r="G86" s="41">
        <f t="shared" ref="G86" si="434">IF(G85&lt;&gt;"",G85,F86)</f>
        <v>0</v>
      </c>
      <c r="H86" s="41">
        <f t="shared" ref="H86" si="435">IF(H85&lt;&gt;"",H85,G86)</f>
        <v>0</v>
      </c>
      <c r="I86" s="41">
        <f t="shared" ref="I86" si="436">IF(I85&lt;&gt;"",I85,H86)</f>
        <v>0</v>
      </c>
      <c r="J86" s="41">
        <f t="shared" ref="J86" si="437">IF(J85&lt;&gt;"",J85,I86)</f>
        <v>0</v>
      </c>
      <c r="K86" s="41">
        <f t="shared" ref="K86" si="438">IF(K85&lt;&gt;"",K85,J86)</f>
        <v>0</v>
      </c>
      <c r="L86" s="41">
        <f t="shared" ref="L86" si="439">IF(L85&lt;&gt;"",L85,K86)</f>
        <v>0</v>
      </c>
      <c r="M86" s="41">
        <f t="shared" ref="M86" si="440">IF(M85&lt;&gt;"",M85,L86)</f>
        <v>0</v>
      </c>
      <c r="N86" s="41">
        <f t="shared" ref="N86" si="441">IF(N85&lt;&gt;"",N85,M86)</f>
        <v>0</v>
      </c>
      <c r="O86" s="41">
        <f t="shared" ref="O86" si="442">IF(O85&lt;&gt;"",O85,N86)</f>
        <v>0</v>
      </c>
      <c r="P86" s="41">
        <f t="shared" ref="P86" si="443">IF(P85&lt;&gt;"",P85,O86)</f>
        <v>0</v>
      </c>
      <c r="Q86" s="41">
        <f t="shared" ref="Q86" si="444">IF(Q85&lt;&gt;"",Q85,P86)</f>
        <v>0</v>
      </c>
      <c r="R86" s="41">
        <f t="shared" ref="R86" si="445">IF(R85&lt;&gt;"",R85,Q86)</f>
        <v>0</v>
      </c>
      <c r="S86" s="41">
        <f t="shared" ref="S86" si="446">IF(S85&lt;&gt;"",S85,R86)</f>
        <v>0</v>
      </c>
      <c r="T86" s="41">
        <f t="shared" ref="T86" si="447">IF(T85&lt;&gt;"",T85,S86)</f>
        <v>0</v>
      </c>
      <c r="U86" s="41">
        <f t="shared" ref="U86" si="448">IF(U85&lt;&gt;"",U85,T86)</f>
        <v>0</v>
      </c>
      <c r="V86" s="41">
        <f t="shared" ref="V86" si="449">IF(V85&lt;&gt;"",V85,U86)</f>
        <v>0</v>
      </c>
      <c r="W86" s="41">
        <f t="shared" ref="W86" si="450">IF(W85&lt;&gt;"",W85,V86)</f>
        <v>0</v>
      </c>
      <c r="X86" s="41">
        <f t="shared" ref="X86" si="451">IF(X85&lt;&gt;"",X85,W86)</f>
        <v>0</v>
      </c>
      <c r="Y86" s="41">
        <f t="shared" ref="Y86" si="452">IF(Y85&lt;&gt;"",Y85,X86)</f>
        <v>0</v>
      </c>
      <c r="Z86" s="41">
        <f t="shared" ref="Z86" si="453">IF(Z85&lt;&gt;"",Z85,Y86)</f>
        <v>0</v>
      </c>
      <c r="AA86" s="41">
        <f t="shared" ref="AA86" si="454">IF(AA85&lt;&gt;"",AA85,Z86)</f>
        <v>0</v>
      </c>
      <c r="AB86" s="41">
        <f t="shared" ref="AB86" si="455">IF(AB85&lt;&gt;"",AB85,AA86)</f>
        <v>0</v>
      </c>
      <c r="AC86" s="41">
        <f t="shared" ref="AC86" si="456">IF(AC85&lt;&gt;"",AC85,AB86)</f>
        <v>0</v>
      </c>
      <c r="AD86" s="41">
        <f t="shared" ref="AD86" si="457">IF(AD85&lt;&gt;"",AD85,AC86)</f>
        <v>0</v>
      </c>
      <c r="AE86" s="41">
        <f t="shared" ref="AE86" si="458">IF(AE85&lt;&gt;"",AE85,AD86)</f>
        <v>0</v>
      </c>
      <c r="AF86" s="41">
        <f t="shared" ref="AF86" si="459">IF(AF85&lt;&gt;"",AF85,AE86)</f>
        <v>0</v>
      </c>
      <c r="AG86" s="41">
        <f t="shared" ref="AG86" si="460">IF(AG85&lt;&gt;"",AG85,AF86)</f>
        <v>0</v>
      </c>
      <c r="AH86" s="41">
        <f t="shared" ref="AH86" si="461">IF(AH85&lt;&gt;"",AH85,AG86)</f>
        <v>0</v>
      </c>
      <c r="AI86" s="41">
        <f t="shared" ref="AI86" si="462">IF(AI85&lt;&gt;"",AI85,AH86)</f>
        <v>0</v>
      </c>
      <c r="AJ86" s="41">
        <f t="shared" ref="AJ86" si="463">IF(AJ85&lt;&gt;"",AJ85,AI86)</f>
        <v>0</v>
      </c>
      <c r="AK86" s="41">
        <f t="shared" ref="AK86" si="464">IF(AK85&lt;&gt;"",AK85,AJ86)</f>
        <v>0</v>
      </c>
      <c r="AL86" s="41">
        <f t="shared" ref="AL86" si="465">IF(AL85&lt;&gt;"",AL85,AK86)</f>
        <v>0</v>
      </c>
      <c r="AM86" s="41">
        <f t="shared" ref="AM86" si="466">IF(AM85&lt;&gt;"",AM85,AL86)</f>
        <v>0</v>
      </c>
      <c r="AN86" s="41">
        <f t="shared" ref="AN86" si="467">IF(AN85&lt;&gt;"",AN85,AM86)</f>
        <v>0</v>
      </c>
      <c r="AO86" s="41">
        <f t="shared" ref="AO86" si="468">IF(AO85&lt;&gt;"",AO85,AN86)</f>
        <v>0</v>
      </c>
      <c r="AP86" s="41">
        <f t="shared" ref="AP86" si="469">IF(AP85&lt;&gt;"",AP85,AO86)</f>
        <v>0</v>
      </c>
      <c r="AQ86" s="41">
        <f t="shared" ref="AQ86" si="470">IF(AQ85&lt;&gt;"",AQ85,AP86)</f>
        <v>0</v>
      </c>
      <c r="AR86" s="41">
        <f t="shared" ref="AR86" si="471">IF(AR85&lt;&gt;"",AR85,AQ86)</f>
        <v>0</v>
      </c>
      <c r="AS86" s="41">
        <f t="shared" ref="AS86" si="472">IF(AS85&lt;&gt;"",AS85,AR86)</f>
        <v>0</v>
      </c>
      <c r="AT86" s="41">
        <f t="shared" ref="AT86" si="473">IF(AT85&lt;&gt;"",AT85,AS86)</f>
        <v>0</v>
      </c>
      <c r="AU86" s="41">
        <f t="shared" ref="AU86" si="474">IF(AU85&lt;&gt;"",AU85,AT86)</f>
        <v>0</v>
      </c>
      <c r="AV86" s="41">
        <f t="shared" ref="AV86" si="475">IF(AV85&lt;&gt;"",AV85,AU86)</f>
        <v>0</v>
      </c>
      <c r="AW86" s="41">
        <f t="shared" ref="AW86" si="476">IF(AW85&lt;&gt;"",AW85,AV86)</f>
        <v>0</v>
      </c>
      <c r="AX86" s="41">
        <f t="shared" ref="AX86" si="477">IF(AX85&lt;&gt;"",AX85,AW86)</f>
        <v>0</v>
      </c>
      <c r="AY86" s="41">
        <f t="shared" ref="AY86" si="478">IF(AY85&lt;&gt;"",AY85,AX86)</f>
        <v>0</v>
      </c>
      <c r="AZ86" s="41">
        <f t="shared" ref="AZ86" si="479">IF(AZ85&lt;&gt;"",AZ85,AY86)</f>
        <v>0</v>
      </c>
      <c r="BA86" s="305">
        <f t="shared" ref="BA86" si="480">IF(BA85&lt;&gt;"",BA85,AZ86)</f>
        <v>0</v>
      </c>
    </row>
    <row r="87" spans="1:53" ht="8.25" customHeight="1">
      <c r="B87" s="309"/>
      <c r="I87" s="6"/>
      <c r="J87" s="6"/>
      <c r="K87" s="6"/>
      <c r="L87" s="6"/>
      <c r="BA87" s="310"/>
    </row>
    <row r="88" spans="1:53">
      <c r="B88" s="444" t="s">
        <v>44</v>
      </c>
      <c r="C88" s="445"/>
      <c r="D88" s="4">
        <f>Cockpit!N39</f>
        <v>0</v>
      </c>
      <c r="E88" s="4">
        <f>D97</f>
        <v>0</v>
      </c>
      <c r="F88" s="4">
        <f t="shared" ref="F88" si="481">E97</f>
        <v>0</v>
      </c>
      <c r="G88" s="4">
        <f t="shared" ref="G88" si="482">F97</f>
        <v>0</v>
      </c>
      <c r="H88" s="4">
        <f t="shared" ref="H88" si="483">G97</f>
        <v>0</v>
      </c>
      <c r="I88" s="4">
        <f t="shared" ref="I88" si="484">H97</f>
        <v>0</v>
      </c>
      <c r="J88" s="4">
        <f t="shared" ref="J88" si="485">I97</f>
        <v>0</v>
      </c>
      <c r="K88" s="4">
        <f t="shared" ref="K88" si="486">J97</f>
        <v>0</v>
      </c>
      <c r="L88" s="4">
        <f t="shared" ref="L88" si="487">K97</f>
        <v>0</v>
      </c>
      <c r="M88" s="4">
        <f t="shared" ref="M88" si="488">L97</f>
        <v>0</v>
      </c>
      <c r="N88" s="4">
        <f t="shared" ref="N88" si="489">M97</f>
        <v>0</v>
      </c>
      <c r="O88" s="4">
        <f t="shared" ref="O88" si="490">N97</f>
        <v>0</v>
      </c>
      <c r="P88" s="4">
        <f t="shared" ref="P88" si="491">O97</f>
        <v>0</v>
      </c>
      <c r="Q88" s="4">
        <f t="shared" ref="Q88" si="492">P97</f>
        <v>0</v>
      </c>
      <c r="R88" s="4">
        <f t="shared" ref="R88" si="493">Q97</f>
        <v>0</v>
      </c>
      <c r="S88" s="4">
        <f t="shared" ref="S88" si="494">R97</f>
        <v>0</v>
      </c>
      <c r="T88" s="4">
        <f t="shared" ref="T88" si="495">S97</f>
        <v>0</v>
      </c>
      <c r="U88" s="4">
        <f t="shared" ref="U88" si="496">T97</f>
        <v>0</v>
      </c>
      <c r="V88" s="4">
        <f t="shared" ref="V88" si="497">U97</f>
        <v>0</v>
      </c>
      <c r="W88" s="4">
        <f t="shared" ref="W88" si="498">V97</f>
        <v>0</v>
      </c>
      <c r="X88" s="4">
        <f t="shared" ref="X88" si="499">W97</f>
        <v>0</v>
      </c>
      <c r="Y88" s="4">
        <f t="shared" ref="Y88" si="500">X97</f>
        <v>0</v>
      </c>
      <c r="Z88" s="4">
        <f t="shared" ref="Z88" si="501">Y97</f>
        <v>0</v>
      </c>
      <c r="AA88" s="4">
        <f t="shared" ref="AA88" si="502">Z97</f>
        <v>0</v>
      </c>
      <c r="AB88" s="4">
        <f t="shared" ref="AB88" si="503">AA97</f>
        <v>0</v>
      </c>
      <c r="AC88" s="4">
        <f t="shared" ref="AC88" si="504">AB97</f>
        <v>0</v>
      </c>
      <c r="AD88" s="4">
        <f t="shared" ref="AD88" si="505">AC97</f>
        <v>0</v>
      </c>
      <c r="AE88" s="4">
        <f t="shared" ref="AE88" si="506">AD97</f>
        <v>0</v>
      </c>
      <c r="AF88" s="4">
        <f t="shared" ref="AF88" si="507">AE97</f>
        <v>0</v>
      </c>
      <c r="AG88" s="4">
        <f t="shared" ref="AG88" si="508">AF97</f>
        <v>0</v>
      </c>
      <c r="AH88" s="4">
        <f t="shared" ref="AH88" si="509">AG97</f>
        <v>0</v>
      </c>
      <c r="AI88" s="4">
        <f t="shared" ref="AI88" si="510">AH97</f>
        <v>0</v>
      </c>
      <c r="AJ88" s="4">
        <f t="shared" ref="AJ88" si="511">AI97</f>
        <v>0</v>
      </c>
      <c r="AK88" s="4">
        <f t="shared" ref="AK88" si="512">AJ97</f>
        <v>0</v>
      </c>
      <c r="AL88" s="4">
        <f t="shared" ref="AL88" si="513">AK97</f>
        <v>0</v>
      </c>
      <c r="AM88" s="4">
        <f t="shared" ref="AM88" si="514">AL97</f>
        <v>0</v>
      </c>
      <c r="AN88" s="4">
        <f t="shared" ref="AN88" si="515">AM97</f>
        <v>0</v>
      </c>
      <c r="AO88" s="4">
        <f t="shared" ref="AO88" si="516">AN97</f>
        <v>0</v>
      </c>
      <c r="AP88" s="4">
        <f t="shared" ref="AP88" si="517">AO97</f>
        <v>0</v>
      </c>
      <c r="AQ88" s="4">
        <f t="shared" ref="AQ88" si="518">AP97</f>
        <v>0</v>
      </c>
      <c r="AR88" s="4">
        <f t="shared" ref="AR88" si="519">AQ97</f>
        <v>0</v>
      </c>
      <c r="AS88" s="4">
        <f t="shared" ref="AS88" si="520">AR97</f>
        <v>0</v>
      </c>
      <c r="AT88" s="4">
        <f t="shared" ref="AT88" si="521">AS97</f>
        <v>0</v>
      </c>
      <c r="AU88" s="4">
        <f t="shared" ref="AU88" si="522">AT97</f>
        <v>0</v>
      </c>
      <c r="AV88" s="4">
        <f t="shared" ref="AV88" si="523">AU97</f>
        <v>0</v>
      </c>
      <c r="AW88" s="4">
        <f t="shared" ref="AW88" si="524">AV97</f>
        <v>0</v>
      </c>
      <c r="AX88" s="4">
        <f t="shared" ref="AX88" si="525">AW97</f>
        <v>0</v>
      </c>
      <c r="AY88" s="4">
        <f t="shared" ref="AY88" si="526">AX97</f>
        <v>0</v>
      </c>
      <c r="AZ88" s="4">
        <f t="shared" ref="AZ88" si="527">AY97</f>
        <v>0</v>
      </c>
      <c r="BA88" s="303">
        <f t="shared" ref="BA88" si="528">AZ97</f>
        <v>0</v>
      </c>
    </row>
    <row r="89" spans="1:53">
      <c r="B89" s="444" t="s">
        <v>45</v>
      </c>
      <c r="C89" s="445"/>
      <c r="D89" s="4">
        <f t="shared" ref="D89:BA89" si="529">D86*D88</f>
        <v>0</v>
      </c>
      <c r="E89" s="4">
        <f t="shared" si="529"/>
        <v>0</v>
      </c>
      <c r="F89" s="4">
        <f t="shared" si="529"/>
        <v>0</v>
      </c>
      <c r="G89" s="4">
        <f t="shared" si="529"/>
        <v>0</v>
      </c>
      <c r="H89" s="4">
        <f t="shared" si="529"/>
        <v>0</v>
      </c>
      <c r="I89" s="4">
        <f t="shared" si="529"/>
        <v>0</v>
      </c>
      <c r="J89" s="4">
        <f t="shared" si="529"/>
        <v>0</v>
      </c>
      <c r="K89" s="4">
        <f t="shared" si="529"/>
        <v>0</v>
      </c>
      <c r="L89" s="4">
        <f t="shared" si="529"/>
        <v>0</v>
      </c>
      <c r="M89" s="4">
        <f t="shared" si="529"/>
        <v>0</v>
      </c>
      <c r="N89" s="4">
        <f t="shared" si="529"/>
        <v>0</v>
      </c>
      <c r="O89" s="4">
        <f t="shared" si="529"/>
        <v>0</v>
      </c>
      <c r="P89" s="4">
        <f t="shared" si="529"/>
        <v>0</v>
      </c>
      <c r="Q89" s="4">
        <f t="shared" si="529"/>
        <v>0</v>
      </c>
      <c r="R89" s="4">
        <f t="shared" si="529"/>
        <v>0</v>
      </c>
      <c r="S89" s="4">
        <f t="shared" si="529"/>
        <v>0</v>
      </c>
      <c r="T89" s="4">
        <f t="shared" si="529"/>
        <v>0</v>
      </c>
      <c r="U89" s="4">
        <f t="shared" si="529"/>
        <v>0</v>
      </c>
      <c r="V89" s="4">
        <f t="shared" si="529"/>
        <v>0</v>
      </c>
      <c r="W89" s="4">
        <f t="shared" si="529"/>
        <v>0</v>
      </c>
      <c r="X89" s="4">
        <f t="shared" si="529"/>
        <v>0</v>
      </c>
      <c r="Y89" s="4">
        <f t="shared" si="529"/>
        <v>0</v>
      </c>
      <c r="Z89" s="4">
        <f t="shared" si="529"/>
        <v>0</v>
      </c>
      <c r="AA89" s="4">
        <f t="shared" si="529"/>
        <v>0</v>
      </c>
      <c r="AB89" s="4">
        <f t="shared" si="529"/>
        <v>0</v>
      </c>
      <c r="AC89" s="4">
        <f t="shared" si="529"/>
        <v>0</v>
      </c>
      <c r="AD89" s="4">
        <f t="shared" si="529"/>
        <v>0</v>
      </c>
      <c r="AE89" s="4">
        <f t="shared" si="529"/>
        <v>0</v>
      </c>
      <c r="AF89" s="4">
        <f t="shared" si="529"/>
        <v>0</v>
      </c>
      <c r="AG89" s="4">
        <f t="shared" si="529"/>
        <v>0</v>
      </c>
      <c r="AH89" s="4">
        <f t="shared" si="529"/>
        <v>0</v>
      </c>
      <c r="AI89" s="4">
        <f t="shared" si="529"/>
        <v>0</v>
      </c>
      <c r="AJ89" s="4">
        <f t="shared" si="529"/>
        <v>0</v>
      </c>
      <c r="AK89" s="4">
        <f t="shared" si="529"/>
        <v>0</v>
      </c>
      <c r="AL89" s="4">
        <f t="shared" si="529"/>
        <v>0</v>
      </c>
      <c r="AM89" s="4">
        <f t="shared" si="529"/>
        <v>0</v>
      </c>
      <c r="AN89" s="4">
        <f t="shared" si="529"/>
        <v>0</v>
      </c>
      <c r="AO89" s="4">
        <f t="shared" si="529"/>
        <v>0</v>
      </c>
      <c r="AP89" s="4">
        <f t="shared" si="529"/>
        <v>0</v>
      </c>
      <c r="AQ89" s="4">
        <f t="shared" si="529"/>
        <v>0</v>
      </c>
      <c r="AR89" s="4">
        <f t="shared" si="529"/>
        <v>0</v>
      </c>
      <c r="AS89" s="4">
        <f t="shared" si="529"/>
        <v>0</v>
      </c>
      <c r="AT89" s="4">
        <f t="shared" si="529"/>
        <v>0</v>
      </c>
      <c r="AU89" s="4">
        <f t="shared" si="529"/>
        <v>0</v>
      </c>
      <c r="AV89" s="4">
        <f t="shared" si="529"/>
        <v>0</v>
      </c>
      <c r="AW89" s="4">
        <f t="shared" si="529"/>
        <v>0</v>
      </c>
      <c r="AX89" s="4">
        <f t="shared" si="529"/>
        <v>0</v>
      </c>
      <c r="AY89" s="4">
        <f t="shared" si="529"/>
        <v>0</v>
      </c>
      <c r="AZ89" s="4">
        <f t="shared" si="529"/>
        <v>0</v>
      </c>
      <c r="BA89" s="303">
        <f t="shared" si="529"/>
        <v>0</v>
      </c>
    </row>
    <row r="90" spans="1:53" ht="9.75" customHeight="1">
      <c r="B90" s="309"/>
      <c r="I90" s="6"/>
      <c r="J90" s="6"/>
      <c r="K90" s="6"/>
      <c r="L90" s="6"/>
      <c r="BA90" s="310"/>
    </row>
    <row r="91" spans="1:53">
      <c r="B91" s="444" t="s">
        <v>56</v>
      </c>
      <c r="C91" s="445"/>
      <c r="D91" s="4"/>
      <c r="E91" s="321"/>
      <c r="F91" s="321"/>
      <c r="G91" s="321"/>
      <c r="H91" s="321"/>
      <c r="I91" s="321"/>
      <c r="J91" s="321"/>
      <c r="K91" s="321"/>
      <c r="L91" s="321"/>
      <c r="M91" s="321"/>
      <c r="N91" s="321"/>
      <c r="O91" s="321"/>
      <c r="P91" s="321"/>
      <c r="Q91" s="321"/>
      <c r="R91" s="321"/>
      <c r="S91" s="321"/>
      <c r="T91" s="321"/>
      <c r="U91" s="321"/>
      <c r="V91" s="321"/>
      <c r="W91" s="321"/>
      <c r="X91" s="321"/>
      <c r="Y91" s="321"/>
      <c r="Z91" s="321"/>
      <c r="AA91" s="321"/>
      <c r="AB91" s="321"/>
      <c r="AC91" s="321"/>
      <c r="AD91" s="321"/>
      <c r="AE91" s="321"/>
      <c r="AF91" s="321"/>
      <c r="AG91" s="321"/>
      <c r="AH91" s="321"/>
      <c r="AI91" s="321"/>
      <c r="AJ91" s="321"/>
      <c r="AK91" s="321"/>
      <c r="AL91" s="321"/>
      <c r="AM91" s="321"/>
      <c r="AN91" s="321"/>
      <c r="AO91" s="321"/>
      <c r="AP91" s="321"/>
      <c r="AQ91" s="321"/>
      <c r="AR91" s="321"/>
      <c r="AS91" s="321"/>
      <c r="AT91" s="321"/>
      <c r="AU91" s="321"/>
      <c r="AV91" s="321"/>
      <c r="AW91" s="321"/>
      <c r="AX91" s="321"/>
      <c r="AY91" s="321"/>
      <c r="AZ91" s="321"/>
      <c r="BA91" s="322"/>
    </row>
    <row r="92" spans="1:53">
      <c r="B92" s="444" t="s">
        <v>57</v>
      </c>
      <c r="C92" s="445"/>
      <c r="D92" s="4">
        <f>Cockpit!$N$41*D88</f>
        <v>0</v>
      </c>
      <c r="E92" s="4">
        <f t="shared" ref="E92" si="530">MIN(D97,IF(E91&lt;&gt;"",E91,MAX(D95-E89,0)))</f>
        <v>0</v>
      </c>
      <c r="F92" s="4">
        <f t="shared" ref="F92" si="531">MIN(E97,IF(F91&lt;&gt;"",F91,MAX(E95-F89,0)))</f>
        <v>0</v>
      </c>
      <c r="G92" s="4">
        <f t="shared" ref="G92" si="532">MIN(F97,IF(G91&lt;&gt;"",G91,MAX(F95-G89,0)))</f>
        <v>0</v>
      </c>
      <c r="H92" s="4">
        <f t="shared" ref="H92" si="533">MIN(G97,IF(H91&lt;&gt;"",H91,MAX(G95-H89,0)))</f>
        <v>0</v>
      </c>
      <c r="I92" s="4">
        <f t="shared" ref="I92" si="534">MIN(H97,IF(I91&lt;&gt;"",I91,MAX(H95-I89,0)))</f>
        <v>0</v>
      </c>
      <c r="J92" s="4">
        <f t="shared" ref="J92" si="535">MIN(I97,IF(J91&lt;&gt;"",J91,MAX(I95-J89,0)))</f>
        <v>0</v>
      </c>
      <c r="K92" s="4">
        <f t="shared" ref="K92" si="536">MIN(J97,IF(K91&lt;&gt;"",K91,MAX(J95-K89,0)))</f>
        <v>0</v>
      </c>
      <c r="L92" s="4">
        <f t="shared" ref="L92" si="537">MIN(K97,IF(L91&lt;&gt;"",L91,MAX(K95-L89,0)))</f>
        <v>0</v>
      </c>
      <c r="M92" s="4">
        <f>MIN(L97,IF(M91&lt;&gt;"",M91,MAX(L95-M89,0)))</f>
        <v>0</v>
      </c>
      <c r="N92" s="4">
        <f t="shared" ref="N92" si="538">MIN(M97,IF(N91&lt;&gt;"",N91,MAX(M95-N89,0)))</f>
        <v>0</v>
      </c>
      <c r="O92" s="4">
        <f t="shared" ref="O92" si="539">MIN(N97,IF(O91&lt;&gt;"",O91,MAX(N95-O89,0)))</f>
        <v>0</v>
      </c>
      <c r="P92" s="4">
        <f t="shared" ref="P92" si="540">MIN(O97,IF(P91&lt;&gt;"",P91,MAX(O95-P89,0)))</f>
        <v>0</v>
      </c>
      <c r="Q92" s="4">
        <f t="shared" ref="Q92" si="541">MIN(P97,IF(Q91&lt;&gt;"",Q91,MAX(P95-Q89,0)))</f>
        <v>0</v>
      </c>
      <c r="R92" s="4">
        <f t="shared" ref="R92" si="542">MIN(Q97,IF(R91&lt;&gt;"",R91,MAX(Q95-R89,0)))</f>
        <v>0</v>
      </c>
      <c r="S92" s="4">
        <f t="shared" ref="S92" si="543">MIN(R97,IF(S91&lt;&gt;"",S91,MAX(R95-S89,0)))</f>
        <v>0</v>
      </c>
      <c r="T92" s="4">
        <f t="shared" ref="T92" si="544">MIN(S97,IF(T91&lt;&gt;"",T91,MAX(S95-T89,0)))</f>
        <v>0</v>
      </c>
      <c r="U92" s="4">
        <f t="shared" ref="U92" si="545">MIN(T97,IF(U91&lt;&gt;"",U91,MAX(T95-U89,0)))</f>
        <v>0</v>
      </c>
      <c r="V92" s="4">
        <f t="shared" ref="V92" si="546">MIN(U97,IF(V91&lt;&gt;"",V91,MAX(U95-V89,0)))</f>
        <v>0</v>
      </c>
      <c r="W92" s="4">
        <f t="shared" ref="W92" si="547">MIN(V97,IF(W91&lt;&gt;"",W91,MAX(V95-W89,0)))</f>
        <v>0</v>
      </c>
      <c r="X92" s="4">
        <f t="shared" ref="X92" si="548">MIN(W97,IF(X91&lt;&gt;"",X91,MAX(W95-X89,0)))</f>
        <v>0</v>
      </c>
      <c r="Y92" s="4">
        <f t="shared" ref="Y92" si="549">MIN(X97,IF(Y91&lt;&gt;"",Y91,MAX(X95-Y89,0)))</f>
        <v>0</v>
      </c>
      <c r="Z92" s="4">
        <f t="shared" ref="Z92" si="550">MIN(Y97,IF(Z91&lt;&gt;"",Z91,MAX(Y95-Z89,0)))</f>
        <v>0</v>
      </c>
      <c r="AA92" s="4">
        <f t="shared" ref="AA92" si="551">MIN(Z97,IF(AA91&lt;&gt;"",AA91,MAX(Z95-AA89,0)))</f>
        <v>0</v>
      </c>
      <c r="AB92" s="4">
        <f t="shared" ref="AB92" si="552">MIN(AA97,IF(AB91&lt;&gt;"",AB91,MAX(AA95-AB89,0)))</f>
        <v>0</v>
      </c>
      <c r="AC92" s="4">
        <f t="shared" ref="AC92" si="553">MIN(AB97,IF(AC91&lt;&gt;"",AC91,MAX(AB95-AC89,0)))</f>
        <v>0</v>
      </c>
      <c r="AD92" s="4">
        <f t="shared" ref="AD92" si="554">MIN(AC97,IF(AD91&lt;&gt;"",AD91,MAX(AC95-AD89,0)))</f>
        <v>0</v>
      </c>
      <c r="AE92" s="4">
        <f t="shared" ref="AE92" si="555">MIN(AD97,IF(AE91&lt;&gt;"",AE91,MAX(AD95-AE89,0)))</f>
        <v>0</v>
      </c>
      <c r="AF92" s="4">
        <f t="shared" ref="AF92" si="556">MIN(AE97,IF(AF91&lt;&gt;"",AF91,MAX(AE95-AF89,0)))</f>
        <v>0</v>
      </c>
      <c r="AG92" s="4">
        <f t="shared" ref="AG92" si="557">MIN(AF97,IF(AG91&lt;&gt;"",AG91,MAX(AF95-AG89,0)))</f>
        <v>0</v>
      </c>
      <c r="AH92" s="4">
        <f t="shared" ref="AH92" si="558">MIN(AG97,IF(AH91&lt;&gt;"",AH91,MAX(AG95-AH89,0)))</f>
        <v>0</v>
      </c>
      <c r="AI92" s="4">
        <f t="shared" ref="AI92" si="559">MIN(AH97,IF(AI91&lt;&gt;"",AI91,MAX(AH95-AI89,0)))</f>
        <v>0</v>
      </c>
      <c r="AJ92" s="4">
        <f t="shared" ref="AJ92" si="560">MIN(AI97,IF(AJ91&lt;&gt;"",AJ91,MAX(AI95-AJ89,0)))</f>
        <v>0</v>
      </c>
      <c r="AK92" s="4">
        <f t="shared" ref="AK92" si="561">MIN(AJ97,IF(AK91&lt;&gt;"",AK91,MAX(AJ95-AK89,0)))</f>
        <v>0</v>
      </c>
      <c r="AL92" s="4">
        <f t="shared" ref="AL92" si="562">MIN(AK97,IF(AL91&lt;&gt;"",AL91,MAX(AK95-AL89,0)))</f>
        <v>0</v>
      </c>
      <c r="AM92" s="4">
        <f t="shared" ref="AM92" si="563">MIN(AL97,IF(AM91&lt;&gt;"",AM91,MAX(AL95-AM89,0)))</f>
        <v>0</v>
      </c>
      <c r="AN92" s="4">
        <f t="shared" ref="AN92" si="564">MIN(AM97,IF(AN91&lt;&gt;"",AN91,MAX(AM95-AN89,0)))</f>
        <v>0</v>
      </c>
      <c r="AO92" s="4">
        <f t="shared" ref="AO92" si="565">MIN(AN97,IF(AO91&lt;&gt;"",AO91,MAX(AN95-AO89,0)))</f>
        <v>0</v>
      </c>
      <c r="AP92" s="4">
        <f t="shared" ref="AP92" si="566">MIN(AO97,IF(AP91&lt;&gt;"",AP91,MAX(AO95-AP89,0)))</f>
        <v>0</v>
      </c>
      <c r="AQ92" s="4">
        <f t="shared" ref="AQ92" si="567">MIN(AP97,IF(AQ91&lt;&gt;"",AQ91,MAX(AP95-AQ89,0)))</f>
        <v>0</v>
      </c>
      <c r="AR92" s="4">
        <f t="shared" ref="AR92" si="568">MIN(AQ97,IF(AR91&lt;&gt;"",AR91,MAX(AQ95-AR89,0)))</f>
        <v>0</v>
      </c>
      <c r="AS92" s="4">
        <f t="shared" ref="AS92" si="569">MIN(AR97,IF(AS91&lt;&gt;"",AS91,MAX(AR95-AS89,0)))</f>
        <v>0</v>
      </c>
      <c r="AT92" s="4">
        <f t="shared" ref="AT92" si="570">MIN(AS97,IF(AT91&lt;&gt;"",AT91,MAX(AS95-AT89,0)))</f>
        <v>0</v>
      </c>
      <c r="AU92" s="4">
        <f t="shared" ref="AU92" si="571">MIN(AT97,IF(AU91&lt;&gt;"",AU91,MAX(AT95-AU89,0)))</f>
        <v>0</v>
      </c>
      <c r="AV92" s="4">
        <f t="shared" ref="AV92" si="572">MIN(AU97,IF(AV91&lt;&gt;"",AV91,MAX(AU95-AV89,0)))</f>
        <v>0</v>
      </c>
      <c r="AW92" s="4">
        <f t="shared" ref="AW92" si="573">MIN(AV97,IF(AW91&lt;&gt;"",AW91,MAX(AV95-AW89,0)))</f>
        <v>0</v>
      </c>
      <c r="AX92" s="4">
        <f t="shared" ref="AX92" si="574">MIN(AW97,IF(AX91&lt;&gt;"",AX91,MAX(AW95-AX89,0)))</f>
        <v>0</v>
      </c>
      <c r="AY92" s="4">
        <f t="shared" ref="AY92" si="575">MIN(AX97,IF(AY91&lt;&gt;"",AY91,MAX(AX95-AY89,0)))</f>
        <v>0</v>
      </c>
      <c r="AZ92" s="4">
        <f t="shared" ref="AZ92" si="576">MIN(AY97,IF(AZ91&lt;&gt;"",AZ91,MAX(AY95-AZ89,0)))</f>
        <v>0</v>
      </c>
      <c r="BA92" s="303">
        <f>MIN(AZ97,IF(BA91&lt;&gt;"",BA91,MAX(AZ95-BA89,0)))</f>
        <v>0</v>
      </c>
    </row>
    <row r="93" spans="1:53">
      <c r="B93" s="494" t="s">
        <v>58</v>
      </c>
      <c r="C93" s="495"/>
      <c r="D93" s="41">
        <f>IF(D88&gt;0,D92/D88,)</f>
        <v>0</v>
      </c>
      <c r="E93" s="41">
        <f t="shared" ref="E93:BA93" si="577">IF(E88&gt;0,E92/E88,)</f>
        <v>0</v>
      </c>
      <c r="F93" s="41">
        <f t="shared" si="577"/>
        <v>0</v>
      </c>
      <c r="G93" s="41">
        <f t="shared" si="577"/>
        <v>0</v>
      </c>
      <c r="H93" s="41">
        <f t="shared" si="577"/>
        <v>0</v>
      </c>
      <c r="I93" s="41">
        <f t="shared" si="577"/>
        <v>0</v>
      </c>
      <c r="J93" s="41">
        <f t="shared" si="577"/>
        <v>0</v>
      </c>
      <c r="K93" s="41">
        <f t="shared" si="577"/>
        <v>0</v>
      </c>
      <c r="L93" s="41">
        <f t="shared" si="577"/>
        <v>0</v>
      </c>
      <c r="M93" s="41">
        <f t="shared" si="577"/>
        <v>0</v>
      </c>
      <c r="N93" s="41">
        <f t="shared" si="577"/>
        <v>0</v>
      </c>
      <c r="O93" s="41">
        <f t="shared" si="577"/>
        <v>0</v>
      </c>
      <c r="P93" s="41">
        <f t="shared" si="577"/>
        <v>0</v>
      </c>
      <c r="Q93" s="41">
        <f t="shared" si="577"/>
        <v>0</v>
      </c>
      <c r="R93" s="41">
        <f t="shared" si="577"/>
        <v>0</v>
      </c>
      <c r="S93" s="41">
        <f t="shared" si="577"/>
        <v>0</v>
      </c>
      <c r="T93" s="41">
        <f t="shared" si="577"/>
        <v>0</v>
      </c>
      <c r="U93" s="41">
        <f t="shared" si="577"/>
        <v>0</v>
      </c>
      <c r="V93" s="41">
        <f t="shared" si="577"/>
        <v>0</v>
      </c>
      <c r="W93" s="41">
        <f t="shared" si="577"/>
        <v>0</v>
      </c>
      <c r="X93" s="41">
        <f t="shared" si="577"/>
        <v>0</v>
      </c>
      <c r="Y93" s="41">
        <f t="shared" si="577"/>
        <v>0</v>
      </c>
      <c r="Z93" s="41">
        <f t="shared" si="577"/>
        <v>0</v>
      </c>
      <c r="AA93" s="41">
        <f t="shared" si="577"/>
        <v>0</v>
      </c>
      <c r="AB93" s="41">
        <f t="shared" si="577"/>
        <v>0</v>
      </c>
      <c r="AC93" s="41">
        <f t="shared" si="577"/>
        <v>0</v>
      </c>
      <c r="AD93" s="41">
        <f t="shared" si="577"/>
        <v>0</v>
      </c>
      <c r="AE93" s="41">
        <f t="shared" si="577"/>
        <v>0</v>
      </c>
      <c r="AF93" s="41">
        <f t="shared" si="577"/>
        <v>0</v>
      </c>
      <c r="AG93" s="41">
        <f t="shared" si="577"/>
        <v>0</v>
      </c>
      <c r="AH93" s="41">
        <f t="shared" si="577"/>
        <v>0</v>
      </c>
      <c r="AI93" s="41">
        <f t="shared" si="577"/>
        <v>0</v>
      </c>
      <c r="AJ93" s="41">
        <f t="shared" si="577"/>
        <v>0</v>
      </c>
      <c r="AK93" s="41">
        <f t="shared" si="577"/>
        <v>0</v>
      </c>
      <c r="AL93" s="41">
        <f t="shared" si="577"/>
        <v>0</v>
      </c>
      <c r="AM93" s="41">
        <f t="shared" si="577"/>
        <v>0</v>
      </c>
      <c r="AN93" s="41">
        <f t="shared" si="577"/>
        <v>0</v>
      </c>
      <c r="AO93" s="41">
        <f t="shared" si="577"/>
        <v>0</v>
      </c>
      <c r="AP93" s="41">
        <f t="shared" si="577"/>
        <v>0</v>
      </c>
      <c r="AQ93" s="41">
        <f t="shared" si="577"/>
        <v>0</v>
      </c>
      <c r="AR93" s="41">
        <f t="shared" si="577"/>
        <v>0</v>
      </c>
      <c r="AS93" s="41">
        <f t="shared" si="577"/>
        <v>0</v>
      </c>
      <c r="AT93" s="41">
        <f t="shared" si="577"/>
        <v>0</v>
      </c>
      <c r="AU93" s="41">
        <f t="shared" si="577"/>
        <v>0</v>
      </c>
      <c r="AV93" s="41">
        <f t="shared" si="577"/>
        <v>0</v>
      </c>
      <c r="AW93" s="41">
        <f t="shared" si="577"/>
        <v>0</v>
      </c>
      <c r="AX93" s="41">
        <f t="shared" si="577"/>
        <v>0</v>
      </c>
      <c r="AY93" s="41">
        <f t="shared" si="577"/>
        <v>0</v>
      </c>
      <c r="AZ93" s="41">
        <f t="shared" si="577"/>
        <v>0</v>
      </c>
      <c r="BA93" s="305">
        <f t="shared" si="577"/>
        <v>0</v>
      </c>
    </row>
    <row r="94" spans="1:53" ht="9.75" customHeight="1">
      <c r="B94" s="309"/>
      <c r="I94" s="6"/>
      <c r="J94" s="6"/>
      <c r="K94" s="6"/>
      <c r="L94" s="6"/>
      <c r="BA94" s="310"/>
    </row>
    <row r="95" spans="1:53">
      <c r="B95" s="444" t="s">
        <v>47</v>
      </c>
      <c r="C95" s="445"/>
      <c r="D95" s="4">
        <f t="shared" ref="D95:BA95" si="578">D89+D92</f>
        <v>0</v>
      </c>
      <c r="E95" s="4">
        <f t="shared" si="578"/>
        <v>0</v>
      </c>
      <c r="F95" s="4">
        <f t="shared" si="578"/>
        <v>0</v>
      </c>
      <c r="G95" s="4">
        <f t="shared" si="578"/>
        <v>0</v>
      </c>
      <c r="H95" s="4">
        <f t="shared" si="578"/>
        <v>0</v>
      </c>
      <c r="I95" s="4">
        <f t="shared" si="578"/>
        <v>0</v>
      </c>
      <c r="J95" s="4">
        <f t="shared" si="578"/>
        <v>0</v>
      </c>
      <c r="K95" s="4">
        <f t="shared" si="578"/>
        <v>0</v>
      </c>
      <c r="L95" s="4">
        <f t="shared" si="578"/>
        <v>0</v>
      </c>
      <c r="M95" s="4">
        <f t="shared" si="578"/>
        <v>0</v>
      </c>
      <c r="N95" s="4">
        <f t="shared" si="578"/>
        <v>0</v>
      </c>
      <c r="O95" s="4">
        <f t="shared" si="578"/>
        <v>0</v>
      </c>
      <c r="P95" s="4">
        <f t="shared" si="578"/>
        <v>0</v>
      </c>
      <c r="Q95" s="4">
        <f t="shared" si="578"/>
        <v>0</v>
      </c>
      <c r="R95" s="4">
        <f t="shared" si="578"/>
        <v>0</v>
      </c>
      <c r="S95" s="4">
        <f t="shared" si="578"/>
        <v>0</v>
      </c>
      <c r="T95" s="4">
        <f t="shared" si="578"/>
        <v>0</v>
      </c>
      <c r="U95" s="4">
        <f t="shared" si="578"/>
        <v>0</v>
      </c>
      <c r="V95" s="4">
        <f t="shared" si="578"/>
        <v>0</v>
      </c>
      <c r="W95" s="4">
        <f t="shared" si="578"/>
        <v>0</v>
      </c>
      <c r="X95" s="4">
        <f t="shared" si="578"/>
        <v>0</v>
      </c>
      <c r="Y95" s="4">
        <f t="shared" si="578"/>
        <v>0</v>
      </c>
      <c r="Z95" s="4">
        <f t="shared" si="578"/>
        <v>0</v>
      </c>
      <c r="AA95" s="4">
        <f t="shared" si="578"/>
        <v>0</v>
      </c>
      <c r="AB95" s="4">
        <f t="shared" si="578"/>
        <v>0</v>
      </c>
      <c r="AC95" s="4">
        <f t="shared" si="578"/>
        <v>0</v>
      </c>
      <c r="AD95" s="4">
        <f t="shared" si="578"/>
        <v>0</v>
      </c>
      <c r="AE95" s="4">
        <f t="shared" si="578"/>
        <v>0</v>
      </c>
      <c r="AF95" s="4">
        <f t="shared" si="578"/>
        <v>0</v>
      </c>
      <c r="AG95" s="4">
        <f t="shared" si="578"/>
        <v>0</v>
      </c>
      <c r="AH95" s="4">
        <f t="shared" si="578"/>
        <v>0</v>
      </c>
      <c r="AI95" s="4">
        <f t="shared" si="578"/>
        <v>0</v>
      </c>
      <c r="AJ95" s="4">
        <f t="shared" si="578"/>
        <v>0</v>
      </c>
      <c r="AK95" s="4">
        <f t="shared" si="578"/>
        <v>0</v>
      </c>
      <c r="AL95" s="4">
        <f t="shared" si="578"/>
        <v>0</v>
      </c>
      <c r="AM95" s="4">
        <f t="shared" si="578"/>
        <v>0</v>
      </c>
      <c r="AN95" s="4">
        <f t="shared" si="578"/>
        <v>0</v>
      </c>
      <c r="AO95" s="4">
        <f t="shared" si="578"/>
        <v>0</v>
      </c>
      <c r="AP95" s="4">
        <f t="shared" si="578"/>
        <v>0</v>
      </c>
      <c r="AQ95" s="4">
        <f t="shared" si="578"/>
        <v>0</v>
      </c>
      <c r="AR95" s="4">
        <f t="shared" si="578"/>
        <v>0</v>
      </c>
      <c r="AS95" s="4">
        <f t="shared" si="578"/>
        <v>0</v>
      </c>
      <c r="AT95" s="4">
        <f t="shared" si="578"/>
        <v>0</v>
      </c>
      <c r="AU95" s="4">
        <f t="shared" si="578"/>
        <v>0</v>
      </c>
      <c r="AV95" s="4">
        <f t="shared" si="578"/>
        <v>0</v>
      </c>
      <c r="AW95" s="4">
        <f t="shared" si="578"/>
        <v>0</v>
      </c>
      <c r="AX95" s="4">
        <f t="shared" si="578"/>
        <v>0</v>
      </c>
      <c r="AY95" s="4">
        <f t="shared" si="578"/>
        <v>0</v>
      </c>
      <c r="AZ95" s="4">
        <f t="shared" si="578"/>
        <v>0</v>
      </c>
      <c r="BA95" s="303">
        <f t="shared" si="578"/>
        <v>0</v>
      </c>
    </row>
    <row r="96" spans="1:53">
      <c r="B96" s="444" t="s">
        <v>66</v>
      </c>
      <c r="C96" s="445"/>
      <c r="D96" s="321"/>
      <c r="E96" s="321"/>
      <c r="F96" s="321"/>
      <c r="G96" s="321"/>
      <c r="H96" s="321"/>
      <c r="I96" s="321"/>
      <c r="J96" s="321"/>
      <c r="K96" s="321"/>
      <c r="L96" s="321"/>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2"/>
    </row>
    <row r="97" spans="1:53">
      <c r="B97" s="444" t="s">
        <v>49</v>
      </c>
      <c r="C97" s="445"/>
      <c r="D97" s="4">
        <f t="shared" ref="D97:BA97" si="579">MAX(D88-D92-D96,0)</f>
        <v>0</v>
      </c>
      <c r="E97" s="4">
        <f t="shared" si="579"/>
        <v>0</v>
      </c>
      <c r="F97" s="4">
        <f t="shared" si="579"/>
        <v>0</v>
      </c>
      <c r="G97" s="4">
        <f t="shared" si="579"/>
        <v>0</v>
      </c>
      <c r="H97" s="4">
        <f t="shared" si="579"/>
        <v>0</v>
      </c>
      <c r="I97" s="4">
        <f t="shared" si="579"/>
        <v>0</v>
      </c>
      <c r="J97" s="4">
        <f t="shared" si="579"/>
        <v>0</v>
      </c>
      <c r="K97" s="4">
        <f t="shared" si="579"/>
        <v>0</v>
      </c>
      <c r="L97" s="4">
        <f t="shared" si="579"/>
        <v>0</v>
      </c>
      <c r="M97" s="4">
        <f t="shared" si="579"/>
        <v>0</v>
      </c>
      <c r="N97" s="4">
        <f t="shared" si="579"/>
        <v>0</v>
      </c>
      <c r="O97" s="4">
        <f t="shared" si="579"/>
        <v>0</v>
      </c>
      <c r="P97" s="4">
        <f t="shared" si="579"/>
        <v>0</v>
      </c>
      <c r="Q97" s="4">
        <f t="shared" si="579"/>
        <v>0</v>
      </c>
      <c r="R97" s="4">
        <f t="shared" si="579"/>
        <v>0</v>
      </c>
      <c r="S97" s="4">
        <f t="shared" si="579"/>
        <v>0</v>
      </c>
      <c r="T97" s="4">
        <f t="shared" si="579"/>
        <v>0</v>
      </c>
      <c r="U97" s="4">
        <f t="shared" si="579"/>
        <v>0</v>
      </c>
      <c r="V97" s="4">
        <f t="shared" si="579"/>
        <v>0</v>
      </c>
      <c r="W97" s="4">
        <f t="shared" si="579"/>
        <v>0</v>
      </c>
      <c r="X97" s="4">
        <f t="shared" si="579"/>
        <v>0</v>
      </c>
      <c r="Y97" s="4">
        <f t="shared" si="579"/>
        <v>0</v>
      </c>
      <c r="Z97" s="4">
        <f t="shared" si="579"/>
        <v>0</v>
      </c>
      <c r="AA97" s="4">
        <f t="shared" si="579"/>
        <v>0</v>
      </c>
      <c r="AB97" s="4">
        <f t="shared" si="579"/>
        <v>0</v>
      </c>
      <c r="AC97" s="4">
        <f t="shared" si="579"/>
        <v>0</v>
      </c>
      <c r="AD97" s="4">
        <f t="shared" si="579"/>
        <v>0</v>
      </c>
      <c r="AE97" s="4">
        <f t="shared" si="579"/>
        <v>0</v>
      </c>
      <c r="AF97" s="4">
        <f t="shared" si="579"/>
        <v>0</v>
      </c>
      <c r="AG97" s="4">
        <f t="shared" si="579"/>
        <v>0</v>
      </c>
      <c r="AH97" s="4">
        <f t="shared" si="579"/>
        <v>0</v>
      </c>
      <c r="AI97" s="4">
        <f t="shared" si="579"/>
        <v>0</v>
      </c>
      <c r="AJ97" s="4">
        <f t="shared" si="579"/>
        <v>0</v>
      </c>
      <c r="AK97" s="4">
        <f t="shared" si="579"/>
        <v>0</v>
      </c>
      <c r="AL97" s="4">
        <f t="shared" si="579"/>
        <v>0</v>
      </c>
      <c r="AM97" s="4">
        <f t="shared" si="579"/>
        <v>0</v>
      </c>
      <c r="AN97" s="4">
        <f t="shared" si="579"/>
        <v>0</v>
      </c>
      <c r="AO97" s="4">
        <f t="shared" si="579"/>
        <v>0</v>
      </c>
      <c r="AP97" s="4">
        <f t="shared" si="579"/>
        <v>0</v>
      </c>
      <c r="AQ97" s="4">
        <f t="shared" si="579"/>
        <v>0</v>
      </c>
      <c r="AR97" s="4">
        <f t="shared" si="579"/>
        <v>0</v>
      </c>
      <c r="AS97" s="4">
        <f t="shared" si="579"/>
        <v>0</v>
      </c>
      <c r="AT97" s="4">
        <f t="shared" si="579"/>
        <v>0</v>
      </c>
      <c r="AU97" s="4">
        <f t="shared" si="579"/>
        <v>0</v>
      </c>
      <c r="AV97" s="4">
        <f t="shared" si="579"/>
        <v>0</v>
      </c>
      <c r="AW97" s="4">
        <f t="shared" si="579"/>
        <v>0</v>
      </c>
      <c r="AX97" s="4">
        <f t="shared" si="579"/>
        <v>0</v>
      </c>
      <c r="AY97" s="4">
        <f t="shared" si="579"/>
        <v>0</v>
      </c>
      <c r="AZ97" s="4">
        <f t="shared" si="579"/>
        <v>0</v>
      </c>
      <c r="BA97" s="303">
        <f t="shared" si="579"/>
        <v>0</v>
      </c>
    </row>
    <row r="98" spans="1:53" ht="16" thickBot="1">
      <c r="B98" s="452" t="s">
        <v>26</v>
      </c>
      <c r="C98" s="453"/>
      <c r="D98" s="306">
        <f>D95/12</f>
        <v>0</v>
      </c>
      <c r="E98" s="306">
        <f t="shared" ref="E98:BA98" si="580">E95/12</f>
        <v>0</v>
      </c>
      <c r="F98" s="306">
        <f t="shared" si="580"/>
        <v>0</v>
      </c>
      <c r="G98" s="306">
        <f t="shared" si="580"/>
        <v>0</v>
      </c>
      <c r="H98" s="306">
        <f t="shared" si="580"/>
        <v>0</v>
      </c>
      <c r="I98" s="306">
        <f t="shared" si="580"/>
        <v>0</v>
      </c>
      <c r="J98" s="306">
        <f t="shared" si="580"/>
        <v>0</v>
      </c>
      <c r="K98" s="306">
        <f t="shared" si="580"/>
        <v>0</v>
      </c>
      <c r="L98" s="306">
        <f t="shared" si="580"/>
        <v>0</v>
      </c>
      <c r="M98" s="306">
        <f t="shared" si="580"/>
        <v>0</v>
      </c>
      <c r="N98" s="306">
        <f t="shared" si="580"/>
        <v>0</v>
      </c>
      <c r="O98" s="306">
        <f t="shared" si="580"/>
        <v>0</v>
      </c>
      <c r="P98" s="306">
        <f t="shared" si="580"/>
        <v>0</v>
      </c>
      <c r="Q98" s="306">
        <f t="shared" si="580"/>
        <v>0</v>
      </c>
      <c r="R98" s="306">
        <f t="shared" si="580"/>
        <v>0</v>
      </c>
      <c r="S98" s="306">
        <f t="shared" si="580"/>
        <v>0</v>
      </c>
      <c r="T98" s="306">
        <f t="shared" si="580"/>
        <v>0</v>
      </c>
      <c r="U98" s="306">
        <f t="shared" si="580"/>
        <v>0</v>
      </c>
      <c r="V98" s="306">
        <f t="shared" si="580"/>
        <v>0</v>
      </c>
      <c r="W98" s="306">
        <f t="shared" si="580"/>
        <v>0</v>
      </c>
      <c r="X98" s="306">
        <f t="shared" si="580"/>
        <v>0</v>
      </c>
      <c r="Y98" s="306">
        <f t="shared" si="580"/>
        <v>0</v>
      </c>
      <c r="Z98" s="306">
        <f t="shared" si="580"/>
        <v>0</v>
      </c>
      <c r="AA98" s="306">
        <f t="shared" si="580"/>
        <v>0</v>
      </c>
      <c r="AB98" s="306">
        <f t="shared" si="580"/>
        <v>0</v>
      </c>
      <c r="AC98" s="306">
        <f t="shared" si="580"/>
        <v>0</v>
      </c>
      <c r="AD98" s="306">
        <f t="shared" si="580"/>
        <v>0</v>
      </c>
      <c r="AE98" s="306">
        <f t="shared" si="580"/>
        <v>0</v>
      </c>
      <c r="AF98" s="306">
        <f t="shared" si="580"/>
        <v>0</v>
      </c>
      <c r="AG98" s="306">
        <f t="shared" si="580"/>
        <v>0</v>
      </c>
      <c r="AH98" s="306">
        <f t="shared" si="580"/>
        <v>0</v>
      </c>
      <c r="AI98" s="306">
        <f t="shared" si="580"/>
        <v>0</v>
      </c>
      <c r="AJ98" s="306">
        <f t="shared" si="580"/>
        <v>0</v>
      </c>
      <c r="AK98" s="306">
        <f t="shared" si="580"/>
        <v>0</v>
      </c>
      <c r="AL98" s="306">
        <f t="shared" si="580"/>
        <v>0</v>
      </c>
      <c r="AM98" s="306">
        <f t="shared" si="580"/>
        <v>0</v>
      </c>
      <c r="AN98" s="306">
        <f t="shared" si="580"/>
        <v>0</v>
      </c>
      <c r="AO98" s="306">
        <f t="shared" si="580"/>
        <v>0</v>
      </c>
      <c r="AP98" s="306">
        <f t="shared" si="580"/>
        <v>0</v>
      </c>
      <c r="AQ98" s="306">
        <f t="shared" si="580"/>
        <v>0</v>
      </c>
      <c r="AR98" s="306">
        <f t="shared" si="580"/>
        <v>0</v>
      </c>
      <c r="AS98" s="306">
        <f t="shared" si="580"/>
        <v>0</v>
      </c>
      <c r="AT98" s="306">
        <f t="shared" si="580"/>
        <v>0</v>
      </c>
      <c r="AU98" s="306">
        <f t="shared" si="580"/>
        <v>0</v>
      </c>
      <c r="AV98" s="306">
        <f t="shared" si="580"/>
        <v>0</v>
      </c>
      <c r="AW98" s="306">
        <f t="shared" si="580"/>
        <v>0</v>
      </c>
      <c r="AX98" s="306">
        <f t="shared" si="580"/>
        <v>0</v>
      </c>
      <c r="AY98" s="306">
        <f t="shared" si="580"/>
        <v>0</v>
      </c>
      <c r="AZ98" s="306">
        <f t="shared" si="580"/>
        <v>0</v>
      </c>
      <c r="BA98" s="307">
        <f t="shared" si="580"/>
        <v>0</v>
      </c>
    </row>
    <row r="99" spans="1:53" ht="16" thickBot="1">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row>
    <row r="100" spans="1:53" ht="17" thickBot="1">
      <c r="B100" s="281" t="s">
        <v>261</v>
      </c>
      <c r="C100" s="43"/>
      <c r="D100" s="44"/>
      <c r="E100" s="44"/>
      <c r="F100" s="44"/>
      <c r="G100" s="44"/>
      <c r="H100" s="44"/>
      <c r="I100" s="44"/>
      <c r="J100" s="44"/>
      <c r="K100" s="44"/>
      <c r="L100" s="44"/>
      <c r="M100" s="44"/>
      <c r="N100" s="44"/>
      <c r="O100" s="44"/>
      <c r="P100" s="44"/>
      <c r="Q100" s="44"/>
      <c r="R100" s="44"/>
      <c r="S100" s="44"/>
      <c r="T100" s="44"/>
      <c r="U100" s="44"/>
      <c r="V100" s="44"/>
      <c r="W100" s="44"/>
      <c r="X100" s="44"/>
      <c r="Y100" s="44"/>
      <c r="Z100" s="44"/>
      <c r="AA100" s="44"/>
      <c r="AB100" s="44"/>
      <c r="AC100" s="44"/>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row>
    <row r="101" spans="1:53" ht="16" thickBot="1">
      <c r="B101" s="284" t="s">
        <v>48</v>
      </c>
      <c r="C101" s="285"/>
      <c r="D101" s="286">
        <f>D$7</f>
        <v>2020</v>
      </c>
      <c r="E101" s="287">
        <f t="shared" ref="E101:BA101" si="581">E$7</f>
        <v>2021</v>
      </c>
      <c r="F101" s="287">
        <f t="shared" si="581"/>
        <v>2022</v>
      </c>
      <c r="G101" s="287">
        <f t="shared" si="581"/>
        <v>2023</v>
      </c>
      <c r="H101" s="287">
        <f t="shared" si="581"/>
        <v>2024</v>
      </c>
      <c r="I101" s="287">
        <f t="shared" si="581"/>
        <v>2025</v>
      </c>
      <c r="J101" s="287">
        <f t="shared" si="581"/>
        <v>2026</v>
      </c>
      <c r="K101" s="287">
        <f t="shared" si="581"/>
        <v>2027</v>
      </c>
      <c r="L101" s="287">
        <f t="shared" si="581"/>
        <v>2028</v>
      </c>
      <c r="M101" s="287">
        <f t="shared" si="581"/>
        <v>2029</v>
      </c>
      <c r="N101" s="287">
        <f t="shared" si="581"/>
        <v>2030</v>
      </c>
      <c r="O101" s="287">
        <f t="shared" si="581"/>
        <v>2031</v>
      </c>
      <c r="P101" s="287">
        <f t="shared" si="581"/>
        <v>2032</v>
      </c>
      <c r="Q101" s="287">
        <f t="shared" si="581"/>
        <v>2033</v>
      </c>
      <c r="R101" s="287">
        <f t="shared" si="581"/>
        <v>2034</v>
      </c>
      <c r="S101" s="287">
        <f t="shared" si="581"/>
        <v>2035</v>
      </c>
      <c r="T101" s="287">
        <f t="shared" si="581"/>
        <v>2036</v>
      </c>
      <c r="U101" s="287">
        <f t="shared" si="581"/>
        <v>2037</v>
      </c>
      <c r="V101" s="287">
        <f t="shared" si="581"/>
        <v>2038</v>
      </c>
      <c r="W101" s="287">
        <f t="shared" si="581"/>
        <v>2039</v>
      </c>
      <c r="X101" s="287">
        <f t="shared" si="581"/>
        <v>2040</v>
      </c>
      <c r="Y101" s="287">
        <f t="shared" si="581"/>
        <v>2041</v>
      </c>
      <c r="Z101" s="287">
        <f t="shared" si="581"/>
        <v>2042</v>
      </c>
      <c r="AA101" s="287">
        <f t="shared" si="581"/>
        <v>2043</v>
      </c>
      <c r="AB101" s="287">
        <f t="shared" si="581"/>
        <v>2044</v>
      </c>
      <c r="AC101" s="287">
        <f t="shared" si="581"/>
        <v>2045</v>
      </c>
      <c r="AD101" s="287">
        <f t="shared" si="581"/>
        <v>2046</v>
      </c>
      <c r="AE101" s="287">
        <f t="shared" si="581"/>
        <v>2047</v>
      </c>
      <c r="AF101" s="287">
        <f t="shared" si="581"/>
        <v>2048</v>
      </c>
      <c r="AG101" s="287">
        <f t="shared" si="581"/>
        <v>2049</v>
      </c>
      <c r="AH101" s="287">
        <f t="shared" si="581"/>
        <v>2050</v>
      </c>
      <c r="AI101" s="287">
        <f t="shared" si="581"/>
        <v>2051</v>
      </c>
      <c r="AJ101" s="287">
        <f t="shared" si="581"/>
        <v>2052</v>
      </c>
      <c r="AK101" s="287">
        <f t="shared" si="581"/>
        <v>2053</v>
      </c>
      <c r="AL101" s="287">
        <f t="shared" si="581"/>
        <v>2054</v>
      </c>
      <c r="AM101" s="287">
        <f t="shared" si="581"/>
        <v>2055</v>
      </c>
      <c r="AN101" s="287">
        <f t="shared" si="581"/>
        <v>2056</v>
      </c>
      <c r="AO101" s="287">
        <f t="shared" si="581"/>
        <v>2057</v>
      </c>
      <c r="AP101" s="287">
        <f t="shared" si="581"/>
        <v>2058</v>
      </c>
      <c r="AQ101" s="287">
        <f t="shared" si="581"/>
        <v>2059</v>
      </c>
      <c r="AR101" s="287">
        <f t="shared" si="581"/>
        <v>2060</v>
      </c>
      <c r="AS101" s="287">
        <f t="shared" si="581"/>
        <v>2061</v>
      </c>
      <c r="AT101" s="287">
        <f t="shared" si="581"/>
        <v>2062</v>
      </c>
      <c r="AU101" s="287">
        <f t="shared" si="581"/>
        <v>2063</v>
      </c>
      <c r="AV101" s="287">
        <f t="shared" si="581"/>
        <v>2064</v>
      </c>
      <c r="AW101" s="287">
        <f t="shared" si="581"/>
        <v>2065</v>
      </c>
      <c r="AX101" s="287">
        <f t="shared" si="581"/>
        <v>2066</v>
      </c>
      <c r="AY101" s="287">
        <f t="shared" si="581"/>
        <v>2067</v>
      </c>
      <c r="AZ101" s="287">
        <f t="shared" si="581"/>
        <v>2068</v>
      </c>
      <c r="BA101" s="288">
        <f t="shared" si="581"/>
        <v>2069</v>
      </c>
    </row>
    <row r="102" spans="1:53">
      <c r="B102" s="484" t="s">
        <v>44</v>
      </c>
      <c r="C102" s="485"/>
      <c r="D102" s="299">
        <f>D37+D54+D71+D88</f>
        <v>318000</v>
      </c>
      <c r="E102" s="299">
        <f t="shared" ref="E102:BA102" si="582">E37+E54+E71+E88</f>
        <v>312435</v>
      </c>
      <c r="F102" s="299">
        <f t="shared" si="582"/>
        <v>306759.81300000002</v>
      </c>
      <c r="G102" s="299">
        <f t="shared" si="582"/>
        <v>300972.25729740004</v>
      </c>
      <c r="H102" s="299">
        <f t="shared" si="582"/>
        <v>295070.10799188854</v>
      </c>
      <c r="I102" s="299">
        <f t="shared" si="582"/>
        <v>289051.0961301279</v>
      </c>
      <c r="J102" s="299">
        <f t="shared" si="582"/>
        <v>282912.90783350443</v>
      </c>
      <c r="K102" s="299">
        <f t="shared" si="582"/>
        <v>276653.18340860785</v>
      </c>
      <c r="L102" s="299">
        <f t="shared" si="582"/>
        <v>270269.51644009829</v>
      </c>
      <c r="M102" s="299">
        <f t="shared" si="582"/>
        <v>263759.45286561223</v>
      </c>
      <c r="N102" s="299">
        <f t="shared" si="582"/>
        <v>257120.49003235134</v>
      </c>
      <c r="O102" s="299">
        <f t="shared" si="582"/>
        <v>250350.0757349919</v>
      </c>
      <c r="P102" s="299">
        <f t="shared" si="582"/>
        <v>243445.60723454473</v>
      </c>
      <c r="Q102" s="299">
        <f t="shared" si="582"/>
        <v>236404.43025778871</v>
      </c>
      <c r="R102" s="299">
        <f t="shared" si="582"/>
        <v>229223.83797689292</v>
      </c>
      <c r="S102" s="299">
        <f t="shared" si="582"/>
        <v>221901.06996883539</v>
      </c>
      <c r="T102" s="299">
        <f t="shared" si="582"/>
        <v>214433.31115421833</v>
      </c>
      <c r="U102" s="299">
        <f t="shared" si="582"/>
        <v>206817.69071507186</v>
      </c>
      <c r="V102" s="299">
        <f t="shared" si="582"/>
        <v>199051.28099123028</v>
      </c>
      <c r="W102" s="299">
        <f t="shared" si="582"/>
        <v>191131.09635485662</v>
      </c>
      <c r="X102" s="299">
        <f t="shared" si="582"/>
        <v>183054.09206268279</v>
      </c>
      <c r="Y102" s="299">
        <f t="shared" si="582"/>
        <v>174817.16308552391</v>
      </c>
      <c r="Z102" s="299">
        <f t="shared" si="582"/>
        <v>166417.14291461729</v>
      </c>
      <c r="AA102" s="299">
        <f t="shared" si="582"/>
        <v>157850.80234432672</v>
      </c>
      <c r="AB102" s="299">
        <f t="shared" si="582"/>
        <v>149114.84823074439</v>
      </c>
      <c r="AC102" s="299">
        <f t="shared" si="582"/>
        <v>140205.92222571312</v>
      </c>
      <c r="AD102" s="299">
        <f t="shared" si="582"/>
        <v>131120.59948578224</v>
      </c>
      <c r="AE102" s="299">
        <f t="shared" si="582"/>
        <v>121855.38735560072</v>
      </c>
      <c r="AF102" s="299">
        <f t="shared" si="582"/>
        <v>112406.72402524161</v>
      </c>
      <c r="AG102" s="299">
        <f t="shared" si="582"/>
        <v>102770.97716094139</v>
      </c>
      <c r="AH102" s="299">
        <f t="shared" si="582"/>
        <v>92944.442508728025</v>
      </c>
      <c r="AI102" s="299">
        <f t="shared" si="582"/>
        <v>82923.342470400836</v>
      </c>
      <c r="AJ102" s="299">
        <f t="shared" si="582"/>
        <v>72703.824651314775</v>
      </c>
      <c r="AK102" s="299">
        <f t="shared" si="582"/>
        <v>62281.960379410804</v>
      </c>
      <c r="AL102" s="299">
        <f t="shared" si="582"/>
        <v>51653.74319492314</v>
      </c>
      <c r="AM102" s="299">
        <f t="shared" si="582"/>
        <v>40815.087310182615</v>
      </c>
      <c r="AN102" s="299">
        <f t="shared" si="582"/>
        <v>29761.826038924228</v>
      </c>
      <c r="AO102" s="299">
        <f t="shared" si="582"/>
        <v>18489.710194494925</v>
      </c>
      <c r="AP102" s="299">
        <f t="shared" si="582"/>
        <v>6994.4064563459233</v>
      </c>
      <c r="AQ102" s="299">
        <f t="shared" si="582"/>
        <v>0</v>
      </c>
      <c r="AR102" s="299">
        <f t="shared" si="582"/>
        <v>0</v>
      </c>
      <c r="AS102" s="299">
        <f t="shared" si="582"/>
        <v>0</v>
      </c>
      <c r="AT102" s="299">
        <f t="shared" si="582"/>
        <v>0</v>
      </c>
      <c r="AU102" s="299">
        <f t="shared" si="582"/>
        <v>0</v>
      </c>
      <c r="AV102" s="299">
        <f t="shared" si="582"/>
        <v>0</v>
      </c>
      <c r="AW102" s="299">
        <f t="shared" si="582"/>
        <v>0</v>
      </c>
      <c r="AX102" s="299">
        <f t="shared" si="582"/>
        <v>0</v>
      </c>
      <c r="AY102" s="299">
        <f t="shared" si="582"/>
        <v>0</v>
      </c>
      <c r="AZ102" s="299">
        <f t="shared" si="582"/>
        <v>0</v>
      </c>
      <c r="BA102" s="300">
        <f t="shared" si="582"/>
        <v>0</v>
      </c>
    </row>
    <row r="103" spans="1:53">
      <c r="B103" s="494" t="s">
        <v>262</v>
      </c>
      <c r="C103" s="495"/>
      <c r="D103" s="45">
        <f>D37</f>
        <v>318000</v>
      </c>
      <c r="E103" s="45">
        <f t="shared" ref="E103:BA103" si="583">E37</f>
        <v>312435</v>
      </c>
      <c r="F103" s="45">
        <f t="shared" si="583"/>
        <v>306759.81300000002</v>
      </c>
      <c r="G103" s="45">
        <f t="shared" si="583"/>
        <v>300972.25729740004</v>
      </c>
      <c r="H103" s="45">
        <f t="shared" si="583"/>
        <v>295070.10799188854</v>
      </c>
      <c r="I103" s="45">
        <f t="shared" si="583"/>
        <v>289051.0961301279</v>
      </c>
      <c r="J103" s="45">
        <f t="shared" si="583"/>
        <v>282912.90783350443</v>
      </c>
      <c r="K103" s="45">
        <f t="shared" si="583"/>
        <v>276653.18340860785</v>
      </c>
      <c r="L103" s="45">
        <f t="shared" si="583"/>
        <v>270269.51644009829</v>
      </c>
      <c r="M103" s="45">
        <f t="shared" si="583"/>
        <v>263759.45286561223</v>
      </c>
      <c r="N103" s="45">
        <f t="shared" si="583"/>
        <v>257120.49003235134</v>
      </c>
      <c r="O103" s="45">
        <f t="shared" si="583"/>
        <v>250350.0757349919</v>
      </c>
      <c r="P103" s="45">
        <f t="shared" si="583"/>
        <v>243445.60723454473</v>
      </c>
      <c r="Q103" s="45">
        <f t="shared" si="583"/>
        <v>236404.43025778871</v>
      </c>
      <c r="R103" s="45">
        <f t="shared" si="583"/>
        <v>229223.83797689292</v>
      </c>
      <c r="S103" s="45">
        <f t="shared" si="583"/>
        <v>221901.06996883539</v>
      </c>
      <c r="T103" s="45">
        <f t="shared" si="583"/>
        <v>214433.31115421833</v>
      </c>
      <c r="U103" s="45">
        <f t="shared" si="583"/>
        <v>206817.69071507186</v>
      </c>
      <c r="V103" s="45">
        <f t="shared" si="583"/>
        <v>199051.28099123028</v>
      </c>
      <c r="W103" s="45">
        <f t="shared" si="583"/>
        <v>191131.09635485662</v>
      </c>
      <c r="X103" s="45">
        <f t="shared" si="583"/>
        <v>183054.09206268279</v>
      </c>
      <c r="Y103" s="45">
        <f t="shared" si="583"/>
        <v>174817.16308552391</v>
      </c>
      <c r="Z103" s="45">
        <f t="shared" si="583"/>
        <v>166417.14291461729</v>
      </c>
      <c r="AA103" s="45">
        <f t="shared" si="583"/>
        <v>157850.80234432672</v>
      </c>
      <c r="AB103" s="45">
        <f t="shared" si="583"/>
        <v>149114.84823074439</v>
      </c>
      <c r="AC103" s="45">
        <f t="shared" si="583"/>
        <v>140205.92222571312</v>
      </c>
      <c r="AD103" s="45">
        <f t="shared" si="583"/>
        <v>131120.59948578224</v>
      </c>
      <c r="AE103" s="45">
        <f t="shared" si="583"/>
        <v>121855.38735560072</v>
      </c>
      <c r="AF103" s="45">
        <f t="shared" si="583"/>
        <v>112406.72402524161</v>
      </c>
      <c r="AG103" s="45">
        <f t="shared" si="583"/>
        <v>102770.97716094139</v>
      </c>
      <c r="AH103" s="45">
        <f t="shared" si="583"/>
        <v>92944.442508728025</v>
      </c>
      <c r="AI103" s="45">
        <f t="shared" si="583"/>
        <v>82923.342470400836</v>
      </c>
      <c r="AJ103" s="45">
        <f t="shared" si="583"/>
        <v>72703.824651314775</v>
      </c>
      <c r="AK103" s="45">
        <f t="shared" si="583"/>
        <v>62281.960379410804</v>
      </c>
      <c r="AL103" s="45">
        <f t="shared" si="583"/>
        <v>51653.74319492314</v>
      </c>
      <c r="AM103" s="45">
        <f t="shared" si="583"/>
        <v>40815.087310182615</v>
      </c>
      <c r="AN103" s="45">
        <f t="shared" si="583"/>
        <v>29761.826038924228</v>
      </c>
      <c r="AO103" s="45">
        <f t="shared" si="583"/>
        <v>18489.710194494925</v>
      </c>
      <c r="AP103" s="45">
        <f t="shared" si="583"/>
        <v>6994.4064563459233</v>
      </c>
      <c r="AQ103" s="45">
        <f t="shared" si="583"/>
        <v>0</v>
      </c>
      <c r="AR103" s="45">
        <f t="shared" si="583"/>
        <v>0</v>
      </c>
      <c r="AS103" s="45">
        <f t="shared" si="583"/>
        <v>0</v>
      </c>
      <c r="AT103" s="45">
        <f t="shared" si="583"/>
        <v>0</v>
      </c>
      <c r="AU103" s="45">
        <f t="shared" si="583"/>
        <v>0</v>
      </c>
      <c r="AV103" s="45">
        <f t="shared" si="583"/>
        <v>0</v>
      </c>
      <c r="AW103" s="45">
        <f t="shared" si="583"/>
        <v>0</v>
      </c>
      <c r="AX103" s="45">
        <f t="shared" si="583"/>
        <v>0</v>
      </c>
      <c r="AY103" s="45">
        <f t="shared" si="583"/>
        <v>0</v>
      </c>
      <c r="AZ103" s="45">
        <f t="shared" si="583"/>
        <v>0</v>
      </c>
      <c r="BA103" s="301">
        <f t="shared" si="583"/>
        <v>0</v>
      </c>
    </row>
    <row r="104" spans="1:53">
      <c r="A104"/>
      <c r="B104" s="494" t="s">
        <v>263</v>
      </c>
      <c r="C104" s="495"/>
      <c r="D104" s="45">
        <f>D54+D71+D88</f>
        <v>0</v>
      </c>
      <c r="E104" s="45">
        <f t="shared" ref="E104:BA104" si="584">E54+E71+E88</f>
        <v>0</v>
      </c>
      <c r="F104" s="45">
        <f t="shared" si="584"/>
        <v>0</v>
      </c>
      <c r="G104" s="45">
        <f t="shared" si="584"/>
        <v>0</v>
      </c>
      <c r="H104" s="45">
        <f t="shared" si="584"/>
        <v>0</v>
      </c>
      <c r="I104" s="45">
        <f t="shared" si="584"/>
        <v>0</v>
      </c>
      <c r="J104" s="45">
        <f t="shared" si="584"/>
        <v>0</v>
      </c>
      <c r="K104" s="45">
        <f t="shared" si="584"/>
        <v>0</v>
      </c>
      <c r="L104" s="45">
        <f t="shared" si="584"/>
        <v>0</v>
      </c>
      <c r="M104" s="45">
        <f t="shared" si="584"/>
        <v>0</v>
      </c>
      <c r="N104" s="45">
        <f t="shared" si="584"/>
        <v>0</v>
      </c>
      <c r="O104" s="45">
        <f t="shared" si="584"/>
        <v>0</v>
      </c>
      <c r="P104" s="45">
        <f t="shared" si="584"/>
        <v>0</v>
      </c>
      <c r="Q104" s="45">
        <f t="shared" si="584"/>
        <v>0</v>
      </c>
      <c r="R104" s="45">
        <f t="shared" si="584"/>
        <v>0</v>
      </c>
      <c r="S104" s="45">
        <f t="shared" si="584"/>
        <v>0</v>
      </c>
      <c r="T104" s="45">
        <f t="shared" si="584"/>
        <v>0</v>
      </c>
      <c r="U104" s="45">
        <f t="shared" si="584"/>
        <v>0</v>
      </c>
      <c r="V104" s="45">
        <f t="shared" si="584"/>
        <v>0</v>
      </c>
      <c r="W104" s="45">
        <f t="shared" si="584"/>
        <v>0</v>
      </c>
      <c r="X104" s="45">
        <f t="shared" si="584"/>
        <v>0</v>
      </c>
      <c r="Y104" s="45">
        <f t="shared" si="584"/>
        <v>0</v>
      </c>
      <c r="Z104" s="45">
        <f t="shared" si="584"/>
        <v>0</v>
      </c>
      <c r="AA104" s="45">
        <f t="shared" si="584"/>
        <v>0</v>
      </c>
      <c r="AB104" s="45">
        <f t="shared" si="584"/>
        <v>0</v>
      </c>
      <c r="AC104" s="45">
        <f t="shared" si="584"/>
        <v>0</v>
      </c>
      <c r="AD104" s="45">
        <f t="shared" si="584"/>
        <v>0</v>
      </c>
      <c r="AE104" s="45">
        <f t="shared" si="584"/>
        <v>0</v>
      </c>
      <c r="AF104" s="45">
        <f t="shared" si="584"/>
        <v>0</v>
      </c>
      <c r="AG104" s="45">
        <f t="shared" si="584"/>
        <v>0</v>
      </c>
      <c r="AH104" s="45">
        <f t="shared" si="584"/>
        <v>0</v>
      </c>
      <c r="AI104" s="45">
        <f t="shared" si="584"/>
        <v>0</v>
      </c>
      <c r="AJ104" s="45">
        <f t="shared" si="584"/>
        <v>0</v>
      </c>
      <c r="AK104" s="45">
        <f t="shared" si="584"/>
        <v>0</v>
      </c>
      <c r="AL104" s="45">
        <f t="shared" si="584"/>
        <v>0</v>
      </c>
      <c r="AM104" s="45">
        <f t="shared" si="584"/>
        <v>0</v>
      </c>
      <c r="AN104" s="45">
        <f t="shared" si="584"/>
        <v>0</v>
      </c>
      <c r="AO104" s="45">
        <f t="shared" si="584"/>
        <v>0</v>
      </c>
      <c r="AP104" s="45">
        <f t="shared" si="584"/>
        <v>0</v>
      </c>
      <c r="AQ104" s="45">
        <f t="shared" si="584"/>
        <v>0</v>
      </c>
      <c r="AR104" s="45">
        <f t="shared" si="584"/>
        <v>0</v>
      </c>
      <c r="AS104" s="45">
        <f t="shared" si="584"/>
        <v>0</v>
      </c>
      <c r="AT104" s="45">
        <f t="shared" si="584"/>
        <v>0</v>
      </c>
      <c r="AU104" s="45">
        <f t="shared" si="584"/>
        <v>0</v>
      </c>
      <c r="AV104" s="45">
        <f t="shared" si="584"/>
        <v>0</v>
      </c>
      <c r="AW104" s="45">
        <f t="shared" si="584"/>
        <v>0</v>
      </c>
      <c r="AX104" s="45">
        <f t="shared" si="584"/>
        <v>0</v>
      </c>
      <c r="AY104" s="45">
        <f t="shared" si="584"/>
        <v>0</v>
      </c>
      <c r="AZ104" s="45">
        <f t="shared" si="584"/>
        <v>0</v>
      </c>
      <c r="BA104" s="301">
        <f t="shared" si="584"/>
        <v>0</v>
      </c>
    </row>
    <row r="105" spans="1:53">
      <c r="A105"/>
      <c r="B105" s="302"/>
      <c r="C105" s="139"/>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5"/>
      <c r="AZ105" s="45"/>
      <c r="BA105" s="301"/>
    </row>
    <row r="106" spans="1:53">
      <c r="B106" s="444" t="s">
        <v>45</v>
      </c>
      <c r="C106" s="445"/>
      <c r="D106" s="4">
        <f>D38+D55+D72+D89</f>
        <v>6296.4000000000005</v>
      </c>
      <c r="E106" s="4">
        <f t="shared" ref="E106:BA106" si="585">E38+E55+E72+E89</f>
        <v>6186.2130000000006</v>
      </c>
      <c r="F106" s="4">
        <f t="shared" si="585"/>
        <v>6073.8442974000009</v>
      </c>
      <c r="G106" s="4">
        <f t="shared" si="585"/>
        <v>5959.2506944885208</v>
      </c>
      <c r="H106" s="4">
        <f t="shared" si="585"/>
        <v>5842.3881382393938</v>
      </c>
      <c r="I106" s="4">
        <f t="shared" si="585"/>
        <v>5723.2117033765326</v>
      </c>
      <c r="J106" s="4">
        <f t="shared" si="585"/>
        <v>5601.6755751033879</v>
      </c>
      <c r="K106" s="4">
        <f t="shared" si="585"/>
        <v>5477.7330314904357</v>
      </c>
      <c r="L106" s="4">
        <f t="shared" si="585"/>
        <v>5351.3364255139468</v>
      </c>
      <c r="M106" s="4">
        <f t="shared" si="585"/>
        <v>5222.4371667391224</v>
      </c>
      <c r="N106" s="4">
        <f t="shared" si="585"/>
        <v>5090.9857026405571</v>
      </c>
      <c r="O106" s="4">
        <f t="shared" si="585"/>
        <v>4956.9314995528403</v>
      </c>
      <c r="P106" s="4">
        <f t="shared" si="585"/>
        <v>4820.2230232439861</v>
      </c>
      <c r="Q106" s="4">
        <f t="shared" si="585"/>
        <v>4680.8077191042166</v>
      </c>
      <c r="R106" s="4">
        <f t="shared" si="585"/>
        <v>4538.6319919424805</v>
      </c>
      <c r="S106" s="4">
        <f t="shared" si="585"/>
        <v>4393.6411853829413</v>
      </c>
      <c r="T106" s="4">
        <f t="shared" si="585"/>
        <v>4245.7795608535234</v>
      </c>
      <c r="U106" s="4">
        <f t="shared" si="585"/>
        <v>4094.9902761584231</v>
      </c>
      <c r="V106" s="4">
        <f t="shared" si="585"/>
        <v>3941.2153636263597</v>
      </c>
      <c r="W106" s="4">
        <f t="shared" si="585"/>
        <v>3784.3957078261615</v>
      </c>
      <c r="X106" s="4">
        <f t="shared" si="585"/>
        <v>3624.4710228411195</v>
      </c>
      <c r="Y106" s="4">
        <f t="shared" si="585"/>
        <v>3461.3798290933737</v>
      </c>
      <c r="Z106" s="4">
        <f t="shared" si="585"/>
        <v>3295.0594297094226</v>
      </c>
      <c r="AA106" s="4">
        <f t="shared" si="585"/>
        <v>3125.445886417669</v>
      </c>
      <c r="AB106" s="4">
        <f t="shared" si="585"/>
        <v>2952.4739949687391</v>
      </c>
      <c r="AC106" s="4">
        <f t="shared" si="585"/>
        <v>2776.0772600691198</v>
      </c>
      <c r="AD106" s="4">
        <f t="shared" si="585"/>
        <v>2596.1878698184887</v>
      </c>
      <c r="AE106" s="4">
        <f t="shared" si="585"/>
        <v>2412.7366696408944</v>
      </c>
      <c r="AF106" s="4">
        <f t="shared" si="585"/>
        <v>2225.6531356997839</v>
      </c>
      <c r="AG106" s="4">
        <f t="shared" si="585"/>
        <v>2034.8653477866396</v>
      </c>
      <c r="AH106" s="4">
        <f t="shared" si="585"/>
        <v>1840.299961672815</v>
      </c>
      <c r="AI106" s="4">
        <f t="shared" si="585"/>
        <v>1641.8821809139367</v>
      </c>
      <c r="AJ106" s="4">
        <f t="shared" si="585"/>
        <v>1439.5357280960327</v>
      </c>
      <c r="AK106" s="4">
        <f t="shared" si="585"/>
        <v>1233.1828155123339</v>
      </c>
      <c r="AL106" s="4">
        <f t="shared" si="585"/>
        <v>1022.7441152594782</v>
      </c>
      <c r="AM106" s="4">
        <f t="shared" si="585"/>
        <v>808.13872874161586</v>
      </c>
      <c r="AN106" s="4">
        <f t="shared" si="585"/>
        <v>589.2841555706998</v>
      </c>
      <c r="AO106" s="4">
        <f t="shared" si="585"/>
        <v>366.09626185099955</v>
      </c>
      <c r="AP106" s="4">
        <f t="shared" si="585"/>
        <v>138.48924783564928</v>
      </c>
      <c r="AQ106" s="4">
        <f t="shared" si="585"/>
        <v>0</v>
      </c>
      <c r="AR106" s="4">
        <f t="shared" si="585"/>
        <v>0</v>
      </c>
      <c r="AS106" s="4">
        <f t="shared" si="585"/>
        <v>0</v>
      </c>
      <c r="AT106" s="4">
        <f t="shared" si="585"/>
        <v>0</v>
      </c>
      <c r="AU106" s="4">
        <f t="shared" si="585"/>
        <v>0</v>
      </c>
      <c r="AV106" s="4">
        <f t="shared" si="585"/>
        <v>0</v>
      </c>
      <c r="AW106" s="4">
        <f t="shared" si="585"/>
        <v>0</v>
      </c>
      <c r="AX106" s="4">
        <f t="shared" si="585"/>
        <v>0</v>
      </c>
      <c r="AY106" s="4">
        <f t="shared" si="585"/>
        <v>0</v>
      </c>
      <c r="AZ106" s="4">
        <f t="shared" si="585"/>
        <v>0</v>
      </c>
      <c r="BA106" s="303">
        <f t="shared" si="585"/>
        <v>0</v>
      </c>
    </row>
    <row r="107" spans="1:53">
      <c r="B107" s="496" t="s">
        <v>61</v>
      </c>
      <c r="C107" s="497"/>
      <c r="D107" s="4">
        <f>D106</f>
        <v>6296.4000000000005</v>
      </c>
      <c r="E107" s="4">
        <f>D107+E106</f>
        <v>12482.613000000001</v>
      </c>
      <c r="F107" s="4">
        <f t="shared" ref="F107:BA107" si="586">E107+F106</f>
        <v>18556.457297400004</v>
      </c>
      <c r="G107" s="4">
        <f t="shared" si="586"/>
        <v>24515.707991888525</v>
      </c>
      <c r="H107" s="4">
        <f t="shared" si="586"/>
        <v>30358.096130127917</v>
      </c>
      <c r="I107" s="4">
        <f t="shared" si="586"/>
        <v>36081.307833504448</v>
      </c>
      <c r="J107" s="4">
        <f t="shared" si="586"/>
        <v>41682.983408607834</v>
      </c>
      <c r="K107" s="4">
        <f t="shared" si="586"/>
        <v>47160.716440098273</v>
      </c>
      <c r="L107" s="4">
        <f t="shared" si="586"/>
        <v>52512.052865612219</v>
      </c>
      <c r="M107" s="4">
        <f t="shared" si="586"/>
        <v>57734.490032351343</v>
      </c>
      <c r="N107" s="4">
        <f t="shared" si="586"/>
        <v>62825.475734991902</v>
      </c>
      <c r="O107" s="4">
        <f t="shared" si="586"/>
        <v>67782.407234544749</v>
      </c>
      <c r="P107" s="4">
        <f t="shared" si="586"/>
        <v>72602.63025778874</v>
      </c>
      <c r="Q107" s="4">
        <f t="shared" si="586"/>
        <v>77283.43797689295</v>
      </c>
      <c r="R107" s="4">
        <f t="shared" si="586"/>
        <v>81822.069968835436</v>
      </c>
      <c r="S107" s="4">
        <f t="shared" si="586"/>
        <v>86215.711154218385</v>
      </c>
      <c r="T107" s="4">
        <f t="shared" si="586"/>
        <v>90461.490715071908</v>
      </c>
      <c r="U107" s="4">
        <f t="shared" si="586"/>
        <v>94556.480991230332</v>
      </c>
      <c r="V107" s="4">
        <f t="shared" si="586"/>
        <v>98497.696354856686</v>
      </c>
      <c r="W107" s="4">
        <f t="shared" si="586"/>
        <v>102282.09206268284</v>
      </c>
      <c r="X107" s="4">
        <f t="shared" si="586"/>
        <v>105906.56308552396</v>
      </c>
      <c r="Y107" s="4">
        <f t="shared" si="586"/>
        <v>109367.94291461734</v>
      </c>
      <c r="Z107" s="4">
        <f t="shared" si="586"/>
        <v>112663.00234432676</v>
      </c>
      <c r="AA107" s="4">
        <f t="shared" si="586"/>
        <v>115788.44823074443</v>
      </c>
      <c r="AB107" s="4">
        <f t="shared" si="586"/>
        <v>118740.92222571316</v>
      </c>
      <c r="AC107" s="4">
        <f t="shared" si="586"/>
        <v>121516.99948578229</v>
      </c>
      <c r="AD107" s="4">
        <f t="shared" si="586"/>
        <v>124113.18735560078</v>
      </c>
      <c r="AE107" s="4">
        <f t="shared" si="586"/>
        <v>126525.92402524168</v>
      </c>
      <c r="AF107" s="4">
        <f t="shared" si="586"/>
        <v>128751.57716094147</v>
      </c>
      <c r="AG107" s="4">
        <f t="shared" si="586"/>
        <v>130786.44250872811</v>
      </c>
      <c r="AH107" s="4">
        <f t="shared" si="586"/>
        <v>132626.74247040093</v>
      </c>
      <c r="AI107" s="4">
        <f t="shared" si="586"/>
        <v>134268.62465131487</v>
      </c>
      <c r="AJ107" s="4">
        <f t="shared" si="586"/>
        <v>135708.1603794109</v>
      </c>
      <c r="AK107" s="4">
        <f t="shared" si="586"/>
        <v>136941.34319492322</v>
      </c>
      <c r="AL107" s="4">
        <f t="shared" si="586"/>
        <v>137964.08731018269</v>
      </c>
      <c r="AM107" s="4">
        <f t="shared" si="586"/>
        <v>138772.2260389243</v>
      </c>
      <c r="AN107" s="4">
        <f t="shared" si="586"/>
        <v>139361.510194495</v>
      </c>
      <c r="AO107" s="4">
        <f t="shared" si="586"/>
        <v>139727.60645634599</v>
      </c>
      <c r="AP107" s="4">
        <f t="shared" si="586"/>
        <v>139866.09570418164</v>
      </c>
      <c r="AQ107" s="4">
        <f t="shared" si="586"/>
        <v>139866.09570418164</v>
      </c>
      <c r="AR107" s="4">
        <f t="shared" si="586"/>
        <v>139866.09570418164</v>
      </c>
      <c r="AS107" s="4">
        <f t="shared" si="586"/>
        <v>139866.09570418164</v>
      </c>
      <c r="AT107" s="4">
        <f t="shared" si="586"/>
        <v>139866.09570418164</v>
      </c>
      <c r="AU107" s="4">
        <f t="shared" si="586"/>
        <v>139866.09570418164</v>
      </c>
      <c r="AV107" s="4">
        <f t="shared" si="586"/>
        <v>139866.09570418164</v>
      </c>
      <c r="AW107" s="4">
        <f t="shared" si="586"/>
        <v>139866.09570418164</v>
      </c>
      <c r="AX107" s="4">
        <f t="shared" si="586"/>
        <v>139866.09570418164</v>
      </c>
      <c r="AY107" s="4">
        <f t="shared" si="586"/>
        <v>139866.09570418164</v>
      </c>
      <c r="AZ107" s="4">
        <f t="shared" si="586"/>
        <v>139866.09570418164</v>
      </c>
      <c r="BA107" s="303">
        <f t="shared" si="586"/>
        <v>139866.09570418164</v>
      </c>
    </row>
    <row r="108" spans="1:53">
      <c r="B108" s="496" t="s">
        <v>52</v>
      </c>
      <c r="C108" s="497"/>
      <c r="D108" s="46">
        <f>IF(D102&gt;0,D106/D102,)</f>
        <v>1.9800000000000002E-2</v>
      </c>
      <c r="E108" s="46">
        <f t="shared" ref="E108:BA108" si="587">IF(E102&gt;0,E106/E102,)</f>
        <v>1.9800000000000002E-2</v>
      </c>
      <c r="F108" s="46">
        <f t="shared" si="587"/>
        <v>1.9800000000000002E-2</v>
      </c>
      <c r="G108" s="46">
        <f t="shared" si="587"/>
        <v>1.9800000000000002E-2</v>
      </c>
      <c r="H108" s="46">
        <f t="shared" si="587"/>
        <v>1.9800000000000002E-2</v>
      </c>
      <c r="I108" s="46">
        <f t="shared" si="587"/>
        <v>1.9800000000000002E-2</v>
      </c>
      <c r="J108" s="46">
        <f t="shared" si="587"/>
        <v>1.9800000000000002E-2</v>
      </c>
      <c r="K108" s="46">
        <f t="shared" si="587"/>
        <v>1.9800000000000002E-2</v>
      </c>
      <c r="L108" s="46">
        <f t="shared" si="587"/>
        <v>1.9800000000000002E-2</v>
      </c>
      <c r="M108" s="46">
        <f t="shared" si="587"/>
        <v>1.9800000000000002E-2</v>
      </c>
      <c r="N108" s="46">
        <f t="shared" si="587"/>
        <v>1.9800000000000002E-2</v>
      </c>
      <c r="O108" s="46">
        <f t="shared" si="587"/>
        <v>1.9800000000000002E-2</v>
      </c>
      <c r="P108" s="46">
        <f t="shared" si="587"/>
        <v>1.9800000000000002E-2</v>
      </c>
      <c r="Q108" s="46">
        <f t="shared" si="587"/>
        <v>1.9800000000000002E-2</v>
      </c>
      <c r="R108" s="46">
        <f t="shared" si="587"/>
        <v>1.9800000000000002E-2</v>
      </c>
      <c r="S108" s="46">
        <f t="shared" si="587"/>
        <v>1.9800000000000002E-2</v>
      </c>
      <c r="T108" s="46">
        <f t="shared" si="587"/>
        <v>1.9800000000000002E-2</v>
      </c>
      <c r="U108" s="46">
        <f t="shared" si="587"/>
        <v>1.9800000000000002E-2</v>
      </c>
      <c r="V108" s="46">
        <f t="shared" si="587"/>
        <v>1.9800000000000002E-2</v>
      </c>
      <c r="W108" s="46">
        <f t="shared" si="587"/>
        <v>1.9800000000000002E-2</v>
      </c>
      <c r="X108" s="46">
        <f t="shared" si="587"/>
        <v>1.9800000000000002E-2</v>
      </c>
      <c r="Y108" s="46">
        <f t="shared" si="587"/>
        <v>1.9800000000000002E-2</v>
      </c>
      <c r="Z108" s="46">
        <f t="shared" si="587"/>
        <v>1.9800000000000002E-2</v>
      </c>
      <c r="AA108" s="46">
        <f t="shared" si="587"/>
        <v>1.9800000000000002E-2</v>
      </c>
      <c r="AB108" s="46">
        <f t="shared" si="587"/>
        <v>1.9800000000000002E-2</v>
      </c>
      <c r="AC108" s="46">
        <f t="shared" si="587"/>
        <v>1.9800000000000002E-2</v>
      </c>
      <c r="AD108" s="46">
        <f t="shared" si="587"/>
        <v>1.9800000000000002E-2</v>
      </c>
      <c r="AE108" s="46">
        <f t="shared" si="587"/>
        <v>1.9800000000000002E-2</v>
      </c>
      <c r="AF108" s="46">
        <f t="shared" si="587"/>
        <v>1.9800000000000002E-2</v>
      </c>
      <c r="AG108" s="46">
        <f t="shared" si="587"/>
        <v>1.9800000000000002E-2</v>
      </c>
      <c r="AH108" s="46">
        <f t="shared" si="587"/>
        <v>1.9800000000000002E-2</v>
      </c>
      <c r="AI108" s="46">
        <f t="shared" si="587"/>
        <v>1.9800000000000002E-2</v>
      </c>
      <c r="AJ108" s="46">
        <f t="shared" si="587"/>
        <v>1.9800000000000002E-2</v>
      </c>
      <c r="AK108" s="46">
        <f t="shared" si="587"/>
        <v>1.9800000000000002E-2</v>
      </c>
      <c r="AL108" s="46">
        <f t="shared" si="587"/>
        <v>1.9800000000000002E-2</v>
      </c>
      <c r="AM108" s="46">
        <f t="shared" si="587"/>
        <v>1.9800000000000002E-2</v>
      </c>
      <c r="AN108" s="46">
        <f t="shared" si="587"/>
        <v>1.9800000000000002E-2</v>
      </c>
      <c r="AO108" s="46">
        <f t="shared" si="587"/>
        <v>1.9800000000000002E-2</v>
      </c>
      <c r="AP108" s="46">
        <f t="shared" si="587"/>
        <v>1.9799999999999998E-2</v>
      </c>
      <c r="AQ108" s="46">
        <f t="shared" si="587"/>
        <v>0</v>
      </c>
      <c r="AR108" s="46">
        <f t="shared" si="587"/>
        <v>0</v>
      </c>
      <c r="AS108" s="46">
        <f t="shared" si="587"/>
        <v>0</v>
      </c>
      <c r="AT108" s="46">
        <f t="shared" si="587"/>
        <v>0</v>
      </c>
      <c r="AU108" s="46">
        <f t="shared" si="587"/>
        <v>0</v>
      </c>
      <c r="AV108" s="46">
        <f t="shared" si="587"/>
        <v>0</v>
      </c>
      <c r="AW108" s="46">
        <f t="shared" si="587"/>
        <v>0</v>
      </c>
      <c r="AX108" s="46">
        <f t="shared" si="587"/>
        <v>0</v>
      </c>
      <c r="AY108" s="46">
        <f t="shared" si="587"/>
        <v>0</v>
      </c>
      <c r="AZ108" s="46">
        <f t="shared" si="587"/>
        <v>0</v>
      </c>
      <c r="BA108" s="304">
        <f t="shared" si="587"/>
        <v>0</v>
      </c>
    </row>
    <row r="109" spans="1:53">
      <c r="B109" s="496"/>
      <c r="C109" s="497"/>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304"/>
    </row>
    <row r="110" spans="1:53">
      <c r="B110" s="444" t="s">
        <v>46</v>
      </c>
      <c r="C110" s="445"/>
      <c r="D110" s="4">
        <f>D41+D58+D75+D92</f>
        <v>5565.0000000000009</v>
      </c>
      <c r="E110" s="4">
        <f t="shared" ref="E110:BA110" si="588">E41+E58+E75+E92</f>
        <v>5675.1870000000008</v>
      </c>
      <c r="F110" s="4">
        <f t="shared" si="588"/>
        <v>5787.5557026000006</v>
      </c>
      <c r="G110" s="4">
        <f t="shared" si="588"/>
        <v>5902.1493055114806</v>
      </c>
      <c r="H110" s="4">
        <f t="shared" si="588"/>
        <v>6019.0118617606076</v>
      </c>
      <c r="I110" s="4">
        <f t="shared" si="588"/>
        <v>6138.1882966234689</v>
      </c>
      <c r="J110" s="4">
        <f t="shared" si="588"/>
        <v>6259.7244248966135</v>
      </c>
      <c r="K110" s="4">
        <f t="shared" si="588"/>
        <v>6383.6669685095658</v>
      </c>
      <c r="L110" s="4">
        <f t="shared" si="588"/>
        <v>6510.0635744860547</v>
      </c>
      <c r="M110" s="4">
        <f t="shared" si="588"/>
        <v>6638.9628332608791</v>
      </c>
      <c r="N110" s="4">
        <f t="shared" si="588"/>
        <v>6770.4142973594444</v>
      </c>
      <c r="O110" s="4">
        <f t="shared" si="588"/>
        <v>6904.4685004471612</v>
      </c>
      <c r="P110" s="4">
        <f t="shared" si="588"/>
        <v>7041.1769767560154</v>
      </c>
      <c r="Q110" s="4">
        <f t="shared" si="588"/>
        <v>7180.5922808957848</v>
      </c>
      <c r="R110" s="4">
        <f t="shared" si="588"/>
        <v>7322.768008057521</v>
      </c>
      <c r="S110" s="4">
        <f t="shared" si="588"/>
        <v>7467.7588146170601</v>
      </c>
      <c r="T110" s="4">
        <f t="shared" si="588"/>
        <v>7615.620439146478</v>
      </c>
      <c r="U110" s="4">
        <f t="shared" si="588"/>
        <v>7766.4097238415779</v>
      </c>
      <c r="V110" s="4">
        <f t="shared" si="588"/>
        <v>7920.1846363736422</v>
      </c>
      <c r="W110" s="4">
        <f t="shared" si="588"/>
        <v>8077.0042921738404</v>
      </c>
      <c r="X110" s="4">
        <f t="shared" si="588"/>
        <v>8236.928977158881</v>
      </c>
      <c r="Y110" s="4">
        <f t="shared" si="588"/>
        <v>8400.0201709066278</v>
      </c>
      <c r="Z110" s="4">
        <f t="shared" si="588"/>
        <v>8566.3405702905784</v>
      </c>
      <c r="AA110" s="4">
        <f t="shared" si="588"/>
        <v>8735.9541135823329</v>
      </c>
      <c r="AB110" s="4">
        <f t="shared" si="588"/>
        <v>8908.9260050312623</v>
      </c>
      <c r="AC110" s="4">
        <f t="shared" si="588"/>
        <v>9085.3227399308817</v>
      </c>
      <c r="AD110" s="4">
        <f t="shared" si="588"/>
        <v>9265.2121301815132</v>
      </c>
      <c r="AE110" s="4">
        <f t="shared" si="588"/>
        <v>9448.6633303591079</v>
      </c>
      <c r="AF110" s="4">
        <f t="shared" si="588"/>
        <v>9635.7468643002176</v>
      </c>
      <c r="AG110" s="4">
        <f t="shared" si="588"/>
        <v>9826.5346522133623</v>
      </c>
      <c r="AH110" s="4">
        <f t="shared" si="588"/>
        <v>10021.100038327186</v>
      </c>
      <c r="AI110" s="4">
        <f t="shared" si="588"/>
        <v>10219.517819086064</v>
      </c>
      <c r="AJ110" s="4">
        <f t="shared" si="588"/>
        <v>10421.864271903969</v>
      </c>
      <c r="AK110" s="4">
        <f t="shared" si="588"/>
        <v>10628.217184487668</v>
      </c>
      <c r="AL110" s="4">
        <f t="shared" si="588"/>
        <v>10838.655884740523</v>
      </c>
      <c r="AM110" s="4">
        <f t="shared" si="588"/>
        <v>11053.261271258385</v>
      </c>
      <c r="AN110" s="4">
        <f t="shared" si="588"/>
        <v>11272.115844429301</v>
      </c>
      <c r="AO110" s="4">
        <f t="shared" si="588"/>
        <v>11495.303738149001</v>
      </c>
      <c r="AP110" s="4">
        <f t="shared" si="588"/>
        <v>6994.4064563459233</v>
      </c>
      <c r="AQ110" s="4">
        <f t="shared" si="588"/>
        <v>0</v>
      </c>
      <c r="AR110" s="4">
        <f t="shared" si="588"/>
        <v>0</v>
      </c>
      <c r="AS110" s="4">
        <f t="shared" si="588"/>
        <v>0</v>
      </c>
      <c r="AT110" s="4">
        <f t="shared" si="588"/>
        <v>0</v>
      </c>
      <c r="AU110" s="4">
        <f t="shared" si="588"/>
        <v>0</v>
      </c>
      <c r="AV110" s="4">
        <f t="shared" si="588"/>
        <v>0</v>
      </c>
      <c r="AW110" s="4">
        <f t="shared" si="588"/>
        <v>0</v>
      </c>
      <c r="AX110" s="4">
        <f t="shared" si="588"/>
        <v>0</v>
      </c>
      <c r="AY110" s="4">
        <f t="shared" si="588"/>
        <v>0</v>
      </c>
      <c r="AZ110" s="4">
        <f t="shared" si="588"/>
        <v>0</v>
      </c>
      <c r="BA110" s="303">
        <f t="shared" si="588"/>
        <v>0</v>
      </c>
    </row>
    <row r="111" spans="1:53">
      <c r="B111" s="494" t="s">
        <v>58</v>
      </c>
      <c r="C111" s="495"/>
      <c r="D111" s="41">
        <f>IF(D102&gt;0,D110/D102,)</f>
        <v>1.7500000000000002E-2</v>
      </c>
      <c r="E111" s="41">
        <f t="shared" ref="E111:BA111" si="589">IF(E102&gt;0,E110/E102,)</f>
        <v>1.8164376590330791E-2</v>
      </c>
      <c r="F111" s="41">
        <f t="shared" si="589"/>
        <v>1.8866733702826974E-2</v>
      </c>
      <c r="G111" s="41">
        <f t="shared" si="589"/>
        <v>1.9610276902297288E-2</v>
      </c>
      <c r="H111" s="41">
        <f t="shared" si="589"/>
        <v>2.0398582230925506E-2</v>
      </c>
      <c r="I111" s="41">
        <f t="shared" si="589"/>
        <v>2.1235651339167102E-2</v>
      </c>
      <c r="J111" s="41">
        <f t="shared" si="589"/>
        <v>2.2125976763776683E-2</v>
      </c>
      <c r="K111" s="41">
        <f t="shared" si="589"/>
        <v>2.307461960082019E-2</v>
      </c>
      <c r="L111" s="41">
        <f t="shared" si="589"/>
        <v>2.4087302409219077E-2</v>
      </c>
      <c r="M111" s="41">
        <f t="shared" si="589"/>
        <v>2.5170520946763905E-2</v>
      </c>
      <c r="N111" s="41">
        <f t="shared" si="589"/>
        <v>2.6331679348104771E-2</v>
      </c>
      <c r="O111" s="41">
        <f t="shared" si="589"/>
        <v>2.7579254690363614E-2</v>
      </c>
      <c r="P111" s="41">
        <f t="shared" si="589"/>
        <v>2.8922998680244325E-2</v>
      </c>
      <c r="Q111" s="41">
        <f t="shared" si="589"/>
        <v>3.0374186613447398E-2</v>
      </c>
      <c r="R111" s="41">
        <f t="shared" si="589"/>
        <v>3.1945927058405238E-2</v>
      </c>
      <c r="S111" s="41">
        <f t="shared" si="589"/>
        <v>3.3653550276552792E-2</v>
      </c>
      <c r="T111" s="41">
        <f t="shared" si="589"/>
        <v>3.5515099767635443E-2</v>
      </c>
      <c r="U111" s="41">
        <f t="shared" si="589"/>
        <v>3.7551960361752554E-2</v>
      </c>
      <c r="V111" s="41">
        <f t="shared" si="589"/>
        <v>3.9789669259765209E-2</v>
      </c>
      <c r="W111" s="41">
        <f t="shared" si="589"/>
        <v>4.225897536410278E-2</v>
      </c>
      <c r="X111" s="41">
        <f t="shared" si="589"/>
        <v>4.4997240347614459E-2</v>
      </c>
      <c r="Y111" s="41">
        <f t="shared" si="589"/>
        <v>4.8050317386726937E-2</v>
      </c>
      <c r="Z111" s="41">
        <f t="shared" si="589"/>
        <v>5.1475108995746088E-2</v>
      </c>
      <c r="AA111" s="41">
        <f t="shared" si="589"/>
        <v>5.5343108706702816E-2</v>
      </c>
      <c r="AB111" s="41">
        <f t="shared" si="589"/>
        <v>5.9745398333808764E-2</v>
      </c>
      <c r="AC111" s="41">
        <f t="shared" si="589"/>
        <v>6.4799850075553195E-2</v>
      </c>
      <c r="AD111" s="41">
        <f t="shared" si="589"/>
        <v>7.0661758461424404E-2</v>
      </c>
      <c r="AE111" s="41">
        <f t="shared" si="589"/>
        <v>7.7539972055448297E-2</v>
      </c>
      <c r="AF111" s="41">
        <f t="shared" si="589"/>
        <v>8.5722157173946753E-2</v>
      </c>
      <c r="AG111" s="41">
        <f t="shared" si="589"/>
        <v>9.5615853071288934E-2</v>
      </c>
      <c r="AH111" s="41">
        <f t="shared" si="589"/>
        <v>0.10781817360824071</v>
      </c>
      <c r="AI111" s="41">
        <f t="shared" si="589"/>
        <v>0.12324054379180242</v>
      </c>
      <c r="AJ111" s="41">
        <f t="shared" si="589"/>
        <v>0.14334685034641434</v>
      </c>
      <c r="AK111" s="41">
        <f t="shared" si="589"/>
        <v>0.17064679916531897</v>
      </c>
      <c r="AL111" s="41">
        <f t="shared" si="589"/>
        <v>0.2098329223467742</v>
      </c>
      <c r="AM111" s="41">
        <f t="shared" si="589"/>
        <v>0.27081312327612733</v>
      </c>
      <c r="AN111" s="41">
        <f t="shared" si="589"/>
        <v>0.37874409418585336</v>
      </c>
      <c r="AO111" s="41">
        <f t="shared" si="589"/>
        <v>0.62171357026307428</v>
      </c>
      <c r="AP111" s="41">
        <f t="shared" si="589"/>
        <v>1</v>
      </c>
      <c r="AQ111" s="41">
        <f t="shared" si="589"/>
        <v>0</v>
      </c>
      <c r="AR111" s="41">
        <f t="shared" si="589"/>
        <v>0</v>
      </c>
      <c r="AS111" s="41">
        <f t="shared" si="589"/>
        <v>0</v>
      </c>
      <c r="AT111" s="41">
        <f t="shared" si="589"/>
        <v>0</v>
      </c>
      <c r="AU111" s="41">
        <f t="shared" si="589"/>
        <v>0</v>
      </c>
      <c r="AV111" s="41">
        <f t="shared" si="589"/>
        <v>0</v>
      </c>
      <c r="AW111" s="41">
        <f t="shared" si="589"/>
        <v>0</v>
      </c>
      <c r="AX111" s="41">
        <f t="shared" si="589"/>
        <v>0</v>
      </c>
      <c r="AY111" s="41">
        <f t="shared" si="589"/>
        <v>0</v>
      </c>
      <c r="AZ111" s="41">
        <f t="shared" si="589"/>
        <v>0</v>
      </c>
      <c r="BA111" s="305">
        <f t="shared" si="589"/>
        <v>0</v>
      </c>
    </row>
    <row r="112" spans="1:53">
      <c r="B112" s="494"/>
      <c r="C112" s="495"/>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305"/>
    </row>
    <row r="113" spans="2:53">
      <c r="B113" s="444" t="s">
        <v>47</v>
      </c>
      <c r="C113" s="445"/>
      <c r="D113" s="4">
        <f>D44+D61+D78+D95</f>
        <v>11861.400000000001</v>
      </c>
      <c r="E113" s="4">
        <f t="shared" ref="E113:BA113" si="590">E44+E61+E78+E95</f>
        <v>11861.400000000001</v>
      </c>
      <c r="F113" s="4">
        <f t="shared" si="590"/>
        <v>11861.400000000001</v>
      </c>
      <c r="G113" s="4">
        <f t="shared" si="590"/>
        <v>11861.400000000001</v>
      </c>
      <c r="H113" s="4">
        <f t="shared" si="590"/>
        <v>11861.400000000001</v>
      </c>
      <c r="I113" s="4">
        <f t="shared" si="590"/>
        <v>11861.400000000001</v>
      </c>
      <c r="J113" s="4">
        <f t="shared" si="590"/>
        <v>11861.400000000001</v>
      </c>
      <c r="K113" s="4">
        <f t="shared" si="590"/>
        <v>11861.400000000001</v>
      </c>
      <c r="L113" s="4">
        <f t="shared" si="590"/>
        <v>11861.400000000001</v>
      </c>
      <c r="M113" s="4">
        <f t="shared" si="590"/>
        <v>11861.400000000001</v>
      </c>
      <c r="N113" s="4">
        <f t="shared" si="590"/>
        <v>11861.400000000001</v>
      </c>
      <c r="O113" s="4">
        <f t="shared" si="590"/>
        <v>11861.400000000001</v>
      </c>
      <c r="P113" s="4">
        <f t="shared" si="590"/>
        <v>11861.400000000001</v>
      </c>
      <c r="Q113" s="4">
        <f t="shared" si="590"/>
        <v>11861.400000000001</v>
      </c>
      <c r="R113" s="4">
        <f t="shared" si="590"/>
        <v>11861.400000000001</v>
      </c>
      <c r="S113" s="4">
        <f t="shared" si="590"/>
        <v>11861.400000000001</v>
      </c>
      <c r="T113" s="4">
        <f t="shared" si="590"/>
        <v>11861.400000000001</v>
      </c>
      <c r="U113" s="4">
        <f t="shared" si="590"/>
        <v>11861.400000000001</v>
      </c>
      <c r="V113" s="4">
        <f t="shared" si="590"/>
        <v>11861.400000000001</v>
      </c>
      <c r="W113" s="4">
        <f t="shared" si="590"/>
        <v>11861.400000000001</v>
      </c>
      <c r="X113" s="4">
        <f t="shared" si="590"/>
        <v>11861.400000000001</v>
      </c>
      <c r="Y113" s="4">
        <f t="shared" si="590"/>
        <v>11861.400000000001</v>
      </c>
      <c r="Z113" s="4">
        <f t="shared" si="590"/>
        <v>11861.400000000001</v>
      </c>
      <c r="AA113" s="4">
        <f t="shared" si="590"/>
        <v>11861.400000000001</v>
      </c>
      <c r="AB113" s="4">
        <f t="shared" si="590"/>
        <v>11861.400000000001</v>
      </c>
      <c r="AC113" s="4">
        <f t="shared" si="590"/>
        <v>11861.400000000001</v>
      </c>
      <c r="AD113" s="4">
        <f t="shared" si="590"/>
        <v>11861.400000000001</v>
      </c>
      <c r="AE113" s="4">
        <f t="shared" si="590"/>
        <v>11861.400000000001</v>
      </c>
      <c r="AF113" s="4">
        <f t="shared" si="590"/>
        <v>11861.400000000001</v>
      </c>
      <c r="AG113" s="4">
        <f t="shared" si="590"/>
        <v>11861.400000000001</v>
      </c>
      <c r="AH113" s="4">
        <f t="shared" si="590"/>
        <v>11861.400000000001</v>
      </c>
      <c r="AI113" s="4">
        <f t="shared" si="590"/>
        <v>11861.400000000001</v>
      </c>
      <c r="AJ113" s="4">
        <f t="shared" si="590"/>
        <v>11861.400000000001</v>
      </c>
      <c r="AK113" s="4">
        <f t="shared" si="590"/>
        <v>11861.400000000001</v>
      </c>
      <c r="AL113" s="4">
        <f t="shared" si="590"/>
        <v>11861.400000000001</v>
      </c>
      <c r="AM113" s="4">
        <f t="shared" si="590"/>
        <v>11861.400000000001</v>
      </c>
      <c r="AN113" s="4">
        <f t="shared" si="590"/>
        <v>11861.400000000001</v>
      </c>
      <c r="AO113" s="4">
        <f t="shared" si="590"/>
        <v>11861.400000000001</v>
      </c>
      <c r="AP113" s="4">
        <f t="shared" si="590"/>
        <v>7132.8957041815729</v>
      </c>
      <c r="AQ113" s="4">
        <f t="shared" si="590"/>
        <v>0</v>
      </c>
      <c r="AR113" s="4">
        <f t="shared" si="590"/>
        <v>0</v>
      </c>
      <c r="AS113" s="4">
        <f t="shared" si="590"/>
        <v>0</v>
      </c>
      <c r="AT113" s="4">
        <f t="shared" si="590"/>
        <v>0</v>
      </c>
      <c r="AU113" s="4">
        <f t="shared" si="590"/>
        <v>0</v>
      </c>
      <c r="AV113" s="4">
        <f t="shared" si="590"/>
        <v>0</v>
      </c>
      <c r="AW113" s="4">
        <f t="shared" si="590"/>
        <v>0</v>
      </c>
      <c r="AX113" s="4">
        <f t="shared" si="590"/>
        <v>0</v>
      </c>
      <c r="AY113" s="4">
        <f t="shared" si="590"/>
        <v>0</v>
      </c>
      <c r="AZ113" s="4">
        <f t="shared" si="590"/>
        <v>0</v>
      </c>
      <c r="BA113" s="303">
        <f t="shared" si="590"/>
        <v>0</v>
      </c>
    </row>
    <row r="114" spans="2:53">
      <c r="B114" s="444" t="s">
        <v>49</v>
      </c>
      <c r="C114" s="445"/>
      <c r="D114" s="4">
        <f>D46+D63+D80+D97</f>
        <v>312435</v>
      </c>
      <c r="E114" s="4">
        <f t="shared" ref="E114:BA114" si="591">E46+E63+E80+E97</f>
        <v>306759.81300000002</v>
      </c>
      <c r="F114" s="4">
        <f t="shared" si="591"/>
        <v>300972.25729740004</v>
      </c>
      <c r="G114" s="4">
        <f t="shared" si="591"/>
        <v>295070.10799188854</v>
      </c>
      <c r="H114" s="4">
        <f t="shared" si="591"/>
        <v>289051.0961301279</v>
      </c>
      <c r="I114" s="4">
        <f t="shared" si="591"/>
        <v>282912.90783350443</v>
      </c>
      <c r="J114" s="4">
        <f t="shared" si="591"/>
        <v>276653.18340860785</v>
      </c>
      <c r="K114" s="4">
        <f t="shared" si="591"/>
        <v>270269.51644009829</v>
      </c>
      <c r="L114" s="4">
        <f t="shared" si="591"/>
        <v>263759.45286561223</v>
      </c>
      <c r="M114" s="4">
        <f t="shared" si="591"/>
        <v>257120.49003235134</v>
      </c>
      <c r="N114" s="4">
        <f t="shared" si="591"/>
        <v>250350.0757349919</v>
      </c>
      <c r="O114" s="4">
        <f t="shared" si="591"/>
        <v>243445.60723454473</v>
      </c>
      <c r="P114" s="4">
        <f t="shared" si="591"/>
        <v>236404.43025778871</v>
      </c>
      <c r="Q114" s="4">
        <f t="shared" si="591"/>
        <v>229223.83797689292</v>
      </c>
      <c r="R114" s="4">
        <f t="shared" si="591"/>
        <v>221901.06996883539</v>
      </c>
      <c r="S114" s="4">
        <f t="shared" si="591"/>
        <v>214433.31115421833</v>
      </c>
      <c r="T114" s="4">
        <f t="shared" si="591"/>
        <v>206817.69071507186</v>
      </c>
      <c r="U114" s="4">
        <f t="shared" si="591"/>
        <v>199051.28099123028</v>
      </c>
      <c r="V114" s="4">
        <f t="shared" si="591"/>
        <v>191131.09635485662</v>
      </c>
      <c r="W114" s="4">
        <f t="shared" si="591"/>
        <v>183054.09206268279</v>
      </c>
      <c r="X114" s="4">
        <f t="shared" si="591"/>
        <v>174817.16308552391</v>
      </c>
      <c r="Y114" s="4">
        <f t="shared" si="591"/>
        <v>166417.14291461729</v>
      </c>
      <c r="Z114" s="4">
        <f t="shared" si="591"/>
        <v>157850.80234432672</v>
      </c>
      <c r="AA114" s="4">
        <f t="shared" si="591"/>
        <v>149114.84823074439</v>
      </c>
      <c r="AB114" s="4">
        <f t="shared" si="591"/>
        <v>140205.92222571312</v>
      </c>
      <c r="AC114" s="4">
        <f t="shared" si="591"/>
        <v>131120.59948578224</v>
      </c>
      <c r="AD114" s="4">
        <f t="shared" si="591"/>
        <v>121855.38735560072</v>
      </c>
      <c r="AE114" s="4">
        <f t="shared" si="591"/>
        <v>112406.72402524161</v>
      </c>
      <c r="AF114" s="4">
        <f t="shared" si="591"/>
        <v>102770.97716094139</v>
      </c>
      <c r="AG114" s="4">
        <f t="shared" si="591"/>
        <v>92944.442508728025</v>
      </c>
      <c r="AH114" s="4">
        <f t="shared" si="591"/>
        <v>82923.342470400836</v>
      </c>
      <c r="AI114" s="4">
        <f t="shared" si="591"/>
        <v>72703.824651314775</v>
      </c>
      <c r="AJ114" s="4">
        <f t="shared" si="591"/>
        <v>62281.960379410804</v>
      </c>
      <c r="AK114" s="4">
        <f t="shared" si="591"/>
        <v>51653.74319492314</v>
      </c>
      <c r="AL114" s="4">
        <f t="shared" si="591"/>
        <v>40815.087310182615</v>
      </c>
      <c r="AM114" s="4">
        <f t="shared" si="591"/>
        <v>29761.826038924228</v>
      </c>
      <c r="AN114" s="4">
        <f t="shared" si="591"/>
        <v>18489.710194494925</v>
      </c>
      <c r="AO114" s="4">
        <f t="shared" si="591"/>
        <v>6994.4064563459233</v>
      </c>
      <c r="AP114" s="4">
        <f t="shared" si="591"/>
        <v>0</v>
      </c>
      <c r="AQ114" s="4">
        <f t="shared" si="591"/>
        <v>0</v>
      </c>
      <c r="AR114" s="4">
        <f t="shared" si="591"/>
        <v>0</v>
      </c>
      <c r="AS114" s="4">
        <f t="shared" si="591"/>
        <v>0</v>
      </c>
      <c r="AT114" s="4">
        <f t="shared" si="591"/>
        <v>0</v>
      </c>
      <c r="AU114" s="4">
        <f t="shared" si="591"/>
        <v>0</v>
      </c>
      <c r="AV114" s="4">
        <f t="shared" si="591"/>
        <v>0</v>
      </c>
      <c r="AW114" s="4">
        <f t="shared" si="591"/>
        <v>0</v>
      </c>
      <c r="AX114" s="4">
        <f t="shared" si="591"/>
        <v>0</v>
      </c>
      <c r="AY114" s="4">
        <f t="shared" si="591"/>
        <v>0</v>
      </c>
      <c r="AZ114" s="4">
        <f t="shared" si="591"/>
        <v>0</v>
      </c>
      <c r="BA114" s="303">
        <f t="shared" si="591"/>
        <v>0</v>
      </c>
    </row>
    <row r="115" spans="2:53" ht="16" thickBot="1">
      <c r="B115" s="452" t="s">
        <v>26</v>
      </c>
      <c r="C115" s="453"/>
      <c r="D115" s="306">
        <f>D47+D64+D81+D98</f>
        <v>988.45000000000016</v>
      </c>
      <c r="E115" s="306">
        <f t="shared" ref="E115:BA115" si="592">E47+E64+E81+E98</f>
        <v>988.45000000000016</v>
      </c>
      <c r="F115" s="306">
        <f t="shared" si="592"/>
        <v>988.45000000000016</v>
      </c>
      <c r="G115" s="306">
        <f t="shared" si="592"/>
        <v>988.45000000000016</v>
      </c>
      <c r="H115" s="306">
        <f t="shared" si="592"/>
        <v>988.45000000000016</v>
      </c>
      <c r="I115" s="306">
        <f t="shared" si="592"/>
        <v>988.45000000000016</v>
      </c>
      <c r="J115" s="306">
        <f t="shared" si="592"/>
        <v>988.45000000000016</v>
      </c>
      <c r="K115" s="306">
        <f t="shared" si="592"/>
        <v>988.45000000000016</v>
      </c>
      <c r="L115" s="306">
        <f t="shared" si="592"/>
        <v>988.45000000000016</v>
      </c>
      <c r="M115" s="306">
        <f t="shared" si="592"/>
        <v>988.45000000000016</v>
      </c>
      <c r="N115" s="306">
        <f t="shared" si="592"/>
        <v>988.45000000000016</v>
      </c>
      <c r="O115" s="306">
        <f t="shared" si="592"/>
        <v>988.45000000000016</v>
      </c>
      <c r="P115" s="306">
        <f t="shared" si="592"/>
        <v>988.45000000000016</v>
      </c>
      <c r="Q115" s="306">
        <f t="shared" si="592"/>
        <v>988.45000000000016</v>
      </c>
      <c r="R115" s="306">
        <f t="shared" si="592"/>
        <v>988.45000000000016</v>
      </c>
      <c r="S115" s="306">
        <f t="shared" si="592"/>
        <v>988.45000000000016</v>
      </c>
      <c r="T115" s="306">
        <f t="shared" si="592"/>
        <v>988.45000000000016</v>
      </c>
      <c r="U115" s="306">
        <f t="shared" si="592"/>
        <v>988.45000000000016</v>
      </c>
      <c r="V115" s="306">
        <f t="shared" si="592"/>
        <v>988.45000000000016</v>
      </c>
      <c r="W115" s="306">
        <f t="shared" si="592"/>
        <v>988.45000000000016</v>
      </c>
      <c r="X115" s="306">
        <f t="shared" si="592"/>
        <v>988.45000000000016</v>
      </c>
      <c r="Y115" s="306">
        <f t="shared" si="592"/>
        <v>988.45000000000016</v>
      </c>
      <c r="Z115" s="306">
        <f t="shared" si="592"/>
        <v>988.45000000000016</v>
      </c>
      <c r="AA115" s="306">
        <f t="shared" si="592"/>
        <v>988.45000000000016</v>
      </c>
      <c r="AB115" s="306">
        <f t="shared" si="592"/>
        <v>988.45000000000016</v>
      </c>
      <c r="AC115" s="306">
        <f t="shared" si="592"/>
        <v>988.45000000000016</v>
      </c>
      <c r="AD115" s="306">
        <f t="shared" si="592"/>
        <v>988.45000000000016</v>
      </c>
      <c r="AE115" s="306">
        <f t="shared" si="592"/>
        <v>988.45000000000016</v>
      </c>
      <c r="AF115" s="306">
        <f t="shared" si="592"/>
        <v>988.45000000000016</v>
      </c>
      <c r="AG115" s="306">
        <f t="shared" si="592"/>
        <v>988.45000000000016</v>
      </c>
      <c r="AH115" s="306">
        <f t="shared" si="592"/>
        <v>988.45000000000016</v>
      </c>
      <c r="AI115" s="306">
        <f t="shared" si="592"/>
        <v>988.45000000000016</v>
      </c>
      <c r="AJ115" s="306">
        <f t="shared" si="592"/>
        <v>988.45000000000016</v>
      </c>
      <c r="AK115" s="306">
        <f t="shared" si="592"/>
        <v>988.45000000000016</v>
      </c>
      <c r="AL115" s="306">
        <f t="shared" si="592"/>
        <v>988.45000000000016</v>
      </c>
      <c r="AM115" s="306">
        <f t="shared" si="592"/>
        <v>988.45000000000016</v>
      </c>
      <c r="AN115" s="306">
        <f t="shared" si="592"/>
        <v>988.45000000000016</v>
      </c>
      <c r="AO115" s="306">
        <f t="shared" si="592"/>
        <v>988.45000000000016</v>
      </c>
      <c r="AP115" s="306">
        <f t="shared" si="592"/>
        <v>594.40797534846445</v>
      </c>
      <c r="AQ115" s="306">
        <f t="shared" si="592"/>
        <v>0</v>
      </c>
      <c r="AR115" s="306">
        <f t="shared" si="592"/>
        <v>0</v>
      </c>
      <c r="AS115" s="306">
        <f t="shared" si="592"/>
        <v>0</v>
      </c>
      <c r="AT115" s="306">
        <f t="shared" si="592"/>
        <v>0</v>
      </c>
      <c r="AU115" s="306">
        <f t="shared" si="592"/>
        <v>0</v>
      </c>
      <c r="AV115" s="306">
        <f t="shared" si="592"/>
        <v>0</v>
      </c>
      <c r="AW115" s="306">
        <f t="shared" si="592"/>
        <v>0</v>
      </c>
      <c r="AX115" s="306">
        <f t="shared" si="592"/>
        <v>0</v>
      </c>
      <c r="AY115" s="306">
        <f t="shared" si="592"/>
        <v>0</v>
      </c>
      <c r="AZ115" s="306">
        <f t="shared" si="592"/>
        <v>0</v>
      </c>
      <c r="BA115" s="307">
        <f t="shared" si="592"/>
        <v>0</v>
      </c>
    </row>
    <row r="116" spans="2:53">
      <c r="I116" s="6"/>
      <c r="J116" s="6"/>
      <c r="K116" s="6"/>
      <c r="L116" s="6"/>
    </row>
    <row r="117" spans="2:53">
      <c r="B117" s="137" t="s">
        <v>394</v>
      </c>
      <c r="C117" s="47"/>
      <c r="I117" s="6"/>
      <c r="J117" s="6"/>
      <c r="K117" s="6"/>
      <c r="L117" s="6"/>
    </row>
    <row r="118" spans="2:53">
      <c r="I118" s="6"/>
      <c r="J118" s="6"/>
      <c r="K118" s="6"/>
      <c r="L118" s="6"/>
    </row>
    <row r="119" spans="2:53">
      <c r="I119" s="6"/>
      <c r="J119" s="6"/>
      <c r="K119" s="6"/>
      <c r="L119" s="6"/>
    </row>
    <row r="120" spans="2:53">
      <c r="I120" s="6"/>
      <c r="J120" s="6"/>
      <c r="K120" s="6"/>
      <c r="L120" s="6"/>
    </row>
    <row r="121" spans="2:53">
      <c r="I121" s="6"/>
      <c r="J121" s="6"/>
      <c r="K121" s="6"/>
      <c r="L121" s="6"/>
    </row>
    <row r="122" spans="2:53">
      <c r="I122" s="6"/>
      <c r="J122" s="6"/>
      <c r="K122" s="6"/>
      <c r="L122" s="6"/>
    </row>
    <row r="123" spans="2:53">
      <c r="I123" s="6"/>
      <c r="J123" s="6"/>
      <c r="K123" s="6"/>
      <c r="L123" s="6"/>
    </row>
    <row r="124" spans="2:53">
      <c r="I124" s="6"/>
      <c r="J124" s="6"/>
      <c r="K124" s="6"/>
      <c r="L124" s="6"/>
    </row>
    <row r="125" spans="2:53">
      <c r="I125" s="6"/>
      <c r="J125" s="6"/>
      <c r="K125" s="6"/>
      <c r="L125" s="6"/>
    </row>
    <row r="126" spans="2:53">
      <c r="I126" s="6"/>
      <c r="J126" s="6"/>
      <c r="K126" s="6"/>
      <c r="L126" s="6"/>
    </row>
    <row r="127" spans="2:53">
      <c r="I127" s="6"/>
      <c r="J127" s="6"/>
      <c r="K127" s="6"/>
      <c r="L127" s="6"/>
    </row>
    <row r="129" spans="14:14" ht="18">
      <c r="N129" s="48"/>
    </row>
  </sheetData>
  <sheetProtection algorithmName="SHA-512" hashValue="MbM2E8LNTUtZIgOPW/q3MvqRDd81Pp3Zsf5w3EMTYjst94YNKpDbUDjzJXvECI7EkVfro3CJNIAPSg+xIq5Usg==" saltValue="BSkxfbbk5aN4Q+bymfmvsA==" spinCount="100000" sheet="1" objects="1" scenarios="1" formatCells="0" formatColumns="0"/>
  <mergeCells count="80">
    <mergeCell ref="B34:C34"/>
    <mergeCell ref="B35:C35"/>
    <mergeCell ref="B28:C28"/>
    <mergeCell ref="B12:C12"/>
    <mergeCell ref="B29:C29"/>
    <mergeCell ref="B30:C30"/>
    <mergeCell ref="B27:C27"/>
    <mergeCell ref="T1:U3"/>
    <mergeCell ref="B21:C21"/>
    <mergeCell ref="B22:C22"/>
    <mergeCell ref="B20:C20"/>
    <mergeCell ref="B26:C26"/>
    <mergeCell ref="P1:R3"/>
    <mergeCell ref="B16:C16"/>
    <mergeCell ref="B19:C19"/>
    <mergeCell ref="B1:C3"/>
    <mergeCell ref="J1:O3"/>
    <mergeCell ref="B8:C8"/>
    <mergeCell ref="B9:C9"/>
    <mergeCell ref="B11:C11"/>
    <mergeCell ref="E1:I3"/>
    <mergeCell ref="B10:C10"/>
    <mergeCell ref="B47:C47"/>
    <mergeCell ref="B42:C42"/>
    <mergeCell ref="B43:C43"/>
    <mergeCell ref="B39:C39"/>
    <mergeCell ref="B36:C36"/>
    <mergeCell ref="B40:C40"/>
    <mergeCell ref="B41:C41"/>
    <mergeCell ref="B44:C44"/>
    <mergeCell ref="B45:C45"/>
    <mergeCell ref="B46:C46"/>
    <mergeCell ref="B37:C37"/>
    <mergeCell ref="B38:C38"/>
    <mergeCell ref="B114:C114"/>
    <mergeCell ref="B115:C115"/>
    <mergeCell ref="B102:C102"/>
    <mergeCell ref="B106:C106"/>
    <mergeCell ref="B107:C107"/>
    <mergeCell ref="B108:C108"/>
    <mergeCell ref="B110:C110"/>
    <mergeCell ref="B112:C112"/>
    <mergeCell ref="B109:C109"/>
    <mergeCell ref="B55:C55"/>
    <mergeCell ref="B57:C57"/>
    <mergeCell ref="B111:C111"/>
    <mergeCell ref="B113:C113"/>
    <mergeCell ref="B104:C104"/>
    <mergeCell ref="B58:C58"/>
    <mergeCell ref="B59:C59"/>
    <mergeCell ref="B61:C61"/>
    <mergeCell ref="B62:C62"/>
    <mergeCell ref="B88:C88"/>
    <mergeCell ref="B72:C72"/>
    <mergeCell ref="B74:C74"/>
    <mergeCell ref="B95:C95"/>
    <mergeCell ref="B96:C96"/>
    <mergeCell ref="B63:C63"/>
    <mergeCell ref="B64:C64"/>
    <mergeCell ref="B80:C80"/>
    <mergeCell ref="B81:C81"/>
    <mergeCell ref="B92:C92"/>
    <mergeCell ref="B93:C93"/>
    <mergeCell ref="B71:C71"/>
    <mergeCell ref="B51:C51"/>
    <mergeCell ref="B68:C68"/>
    <mergeCell ref="B97:C97"/>
    <mergeCell ref="B98:C98"/>
    <mergeCell ref="B103:C103"/>
    <mergeCell ref="B91:C91"/>
    <mergeCell ref="B75:C75"/>
    <mergeCell ref="B76:C76"/>
    <mergeCell ref="B86:C86"/>
    <mergeCell ref="B78:C78"/>
    <mergeCell ref="B79:C79"/>
    <mergeCell ref="B89:C89"/>
    <mergeCell ref="B85:C85"/>
    <mergeCell ref="B52:C52"/>
    <mergeCell ref="B69:C69"/>
    <mergeCell ref="B54:C54"/>
  </mergeCells>
  <dataValidations count="48">
    <dataValidation allowBlank="1" showInputMessage="1" showErrorMessage="1" promptTitle="Wertentwicklung" prompt="In diesem Bereich ist die Wertentwicklung im Verlauf für einen Zeitraum von 50 Jahren ab Kauf abgebildet." sqref="B6" xr:uid="{00000000-0002-0000-0400-000000000000}"/>
    <dataValidation allowBlank="1" showInputMessage="1" showErrorMessage="1" promptTitle="Abschreibung regulär" prompt="In diesem Bereich ist die reguläre Abschreibung (ohne Denkmal-Abschreibung) im Verlauf für einen Zeitraum von 50 Jahren ab Kauf abgebildet." sqref="B14" xr:uid="{00000000-0002-0000-0400-000001000000}"/>
    <dataValidation allowBlank="1" showInputMessage="1" showErrorMessage="1" promptTitle="Abschreibung Denkmal" prompt="In diesem Bereich ist kannst du eine Denkmal-Abschreibung abbilden." sqref="B24" xr:uid="{00000000-0002-0000-0400-000002000000}"/>
    <dataValidation allowBlank="1" showInputMessage="1" showErrorMessage="1" promptTitle="Darlehensverlauf" prompt="In diesem Bereich ist der Verlauf des Darlehens für einen Zeitraum von 50 Jahren ab Kauf abgebildet." sqref="B32 B49 B66 B83" xr:uid="{00000000-0002-0000-0400-000003000000}"/>
    <dataValidation allowBlank="1" showInputMessage="1" showErrorMessage="1" promptTitle="Summe Darlehensverlauf" prompt="In diesem Bereich ist der Verlauf der Summe aller Darlehen für einen Zeitraum von 50 Jahren ab Kauf abgebildet." sqref="B100" xr:uid="{00000000-0002-0000-0400-000004000000}"/>
    <dataValidation allowBlank="1" showInputMessage="1" showErrorMessage="1" promptTitle="Wert der Immobilie Jahresanfang" prompt="Der Wert der Immobilie am Jahresanfang entspricht dem Wert der Immobilie am Ende des Vorjahres." sqref="B8:C8 E8:BA8" xr:uid="{00000000-0002-0000-0400-000005000000}"/>
    <dataValidation allowBlank="1" showInputMessage="1" showErrorMessage="1" promptTitle="Wert der Immobilie Jahresanfang" prompt="Der Wert der Immobilie am Jahresanfang von Jahr 1 entspricht dem Kaufpreis zzgl. der auf dem Reiter &quot;Cockpit&quot; bei den anfänglichen Investitionen festgelegten Wertsteigerungen." sqref="D8" xr:uid="{00000000-0002-0000-0400-000006000000}"/>
    <dataValidation allowBlank="1" showInputMessage="1" showErrorMessage="1" promptTitle="Nettovermögen" prompt="Nach Abzug der Summe aller Darlehens-Restschulden ergibt sich dieses aufgebaute Nettovermögen." sqref="E9:BA9 D9 C9 B9" xr:uid="{00000000-0002-0000-0400-000007000000}"/>
    <dataValidation allowBlank="1" showInputMessage="1" showErrorMessage="1" promptTitle="Wertentwicklung" prompt="Diese Wertsteigerung ergibt sich für das jeweilige Jahr aus dem auf dem Reiter &quot;Cockpit&quot; festgelegten Prozentsatz für die jährliche Wertsteigerung." sqref="B11:BA11" xr:uid="{00000000-0002-0000-0400-000008000000}"/>
    <dataValidation allowBlank="1" showInputMessage="1" showErrorMessage="1" promptTitle="Wert der Immobilie Jahresende" prompt="Dies ist der neue Wert der Immobilie am Jahresende." sqref="B12:BA12" xr:uid="{00000000-0002-0000-0400-000009000000}"/>
    <dataValidation allowBlank="1" showInputMessage="1" showErrorMessage="1" promptTitle="Basis langfristige Abschreibung" prompt="Die Basis für die langfristige Abschreibung wird auf dem Reiter &quot;Cockpit&quot; ermittelt und bleibt unverändert. Sie wird im Laufe der Zeit in gleichen Teilen (linear) abgeschrieben." sqref="B16:BA16" xr:uid="{00000000-0002-0000-0400-00000A000000}"/>
    <dataValidation allowBlank="1" showInputMessage="1" showErrorMessage="1" promptTitle="Basis für Denkmal-Abschreibung" prompt="Wenn ein Teil der Abschreibungsbasis auf eine Denkmal-Abschreibung entfällt, darf diese nicht mehr (zusätzlich) regulär abgeschrieben werden. Deshalb wird hier die Abschreibungsbasis um eine eventuelle Denkmal-AfA bereinigt." sqref="B17:BA17" xr:uid="{00000000-0002-0000-0400-00000B000000}"/>
    <dataValidation allowBlank="1" showInputMessage="1" showErrorMessage="1" promptTitle="Basis für reguläre Abschreibung" prompt="Es ergibt sich diese um die Denkmal-AfA bereinigte Basis für die reguläre Abschreibung." sqref="B18:BA18" xr:uid="{00000000-0002-0000-0400-00000C000000}"/>
    <dataValidation allowBlank="1" showInputMessage="1" showErrorMessage="1" promptTitle="Abschreibungssatz pro Jahr" prompt="Der Abschreibungssatz pro Jahr wird auf dem Reiter &quot;Cockpit&quot; festgelegt und verändert sich im Zeitverlauf nicht (lineare Abschreibung)." sqref="B19:BA19" xr:uid="{00000000-0002-0000-0400-00000D000000}"/>
    <dataValidation allowBlank="1" showInputMessage="1" showErrorMessage="1" promptTitle="Abschreibung pro Jahr" prompt="Aus der Abschreibungsbasis und dem Abschreibungssatz ergibt sich diese Abschreibung pro Jahr." sqref="B20:BA20" xr:uid="{00000000-0002-0000-0400-00000E000000}"/>
    <dataValidation allowBlank="1" showInputMessage="1" showErrorMessage="1" promptTitle="Abschreibung pro Monat" prompt="Dies ist die sich ergebende monatliche Abschreibung." sqref="B21:BA21" xr:uid="{00000000-0002-0000-0400-00000F000000}"/>
    <dataValidation allowBlank="1" showInputMessage="1" showErrorMessage="1" promptTitle="Kumulierte Abschreibung" prompt="Die kumulierte Abschreibung dient der Ermittlung des Zeitpunktes der vollständigen Abschreibung. Sobald die komplette Abschreibungsbasis abgeschrieben wurde, erfolgt keine weitere Abschreibung mehr." sqref="B22:BA22 B30:BA30" xr:uid="{00000000-0002-0000-0400-000010000000}"/>
    <dataValidation allowBlank="1" showInputMessage="1" showErrorMessage="1" promptTitle="Basis für Denkmal-AfA" prompt="Dies ist die Basis für die Denkmal-AfA. Wie hoch sie ist, hängt davon ab, welche Sanierungsaufwendungen entsprechend anerkannt werden. Die Abschreibungsbasis bleibt im Zeitverlauf konstant. Lediglich der Abschreibungssatz ändert sich." sqref="B26:C26 E26:BA26" xr:uid="{00000000-0002-0000-0400-000011000000}"/>
    <dataValidation type="decimal" operator="greaterThanOrEqual" allowBlank="1" showInputMessage="1" showErrorMessage="1" errorTitle="Basis für Denkmal-AfA" error="Bitte gib die Basis für die Denkmal-Abschreibung in Euro ein, bspw. 5000. Der Wert darf nicht negativ sein." promptTitle="Basis für Denkmal-AfA" prompt="Hier gibst du ein, wie hoch der für die Denkmal-Abschreibung relevante Teil der &quot;Basis für die langfristige Abschreibung&quot; ist. Diese wird dann per Denkmal-AfA abgeschrieben. Der übrige Teil weiterhin regulär._x000a__x000a_Format: Euro, bspw. 5000." sqref="D26" xr:uid="{00000000-0002-0000-0400-000012000000}">
      <formula1>0</formula1>
    </dataValidation>
    <dataValidation allowBlank="1" showInputMessage="1" showErrorMessage="1" promptTitle="Abschreibungssatz pro Jahr" prompt="Hier gibst du den Abschreibungssatz pro Jahr ein._x000a__x000a_Wir haben hier den Standard-Verlauf einer Denkmal-AfA hinterlegt._x000a__x000a_Format: Abschreibung in % pro Jahr, bspw. 9%." sqref="B27:C27" xr:uid="{00000000-0002-0000-0400-000013000000}"/>
    <dataValidation type="decimal" operator="greaterThanOrEqual" allowBlank="1" showInputMessage="1" showErrorMessage="1" errorTitle="Abschreibungssatz" error="Bitte gib den Abschreibungssatz in % pro Jahr ein, bspw. 9%. Der Wert darf nicht negativ sein." promptTitle="Abschreibungssatz pro Jahr" prompt="Hier gibst du den Abschreibungssatz pro Jahr ein._x000a__x000a_Wir haben hier den Standard-Verlauf einer Denkmal-AfA hinterlegt._x000a__x000a_Format: Abschreibung in % pro Jahr, bspw. 9%." sqref="D27:BA27" xr:uid="{00000000-0002-0000-0400-000014000000}">
      <formula1>0</formula1>
    </dataValidation>
    <dataValidation allowBlank="1" showInputMessage="1" showErrorMessage="1" promptTitle="Abschreibung pro Jahr" prompt="Diese Abschreibung pro Jahr ergibt sich für den Denkmal-Anteil." sqref="B28:BA28" xr:uid="{00000000-0002-0000-0400-000015000000}"/>
    <dataValidation allowBlank="1" showInputMessage="1" showErrorMessage="1" promptTitle="Abschreibung pro Monat" prompt="Die ermittelte Abschreibung entspricht dieser monatlichen Abschreibung." sqref="B29:BA29" xr:uid="{00000000-0002-0000-0400-000016000000}"/>
    <dataValidation type="decimal" operator="greaterThanOrEqual" allowBlank="1" showInputMessage="1" showErrorMessage="1" errorTitle="Zinsänderung" error="Bitte gib einen neuen Zinssatz in  % ein, bspw. 4%. Der Wert darf nicht negativ sein." promptTitle="Zinssatzänderung" prompt="Hier gibst du eine Zinssatzänderung ein. Bspw. für eine Anschlussfinanzierung. Die Änderung erfolgt rechnerisch zum Jahresanfang._x000a__x000a_Format: Neuer Zinssatz in %, bspw. 4%." sqref="E34:BA34 E51:BA51 E68:BA68 E85:BA85" xr:uid="{00000000-0002-0000-0400-000017000000}">
      <formula1>0</formula1>
    </dataValidation>
    <dataValidation operator="greaterThanOrEqual" allowBlank="1" showInputMessage="1" showErrorMessage="1" promptTitle="Zinssatzänderung" prompt="Hier gibst du eine Zinssatzänderung ein. Bspw. für eine Anschlussfinanzierung. Die Änderung erfolgt rechnerisch zum Jahresanfang._x000a__x000a_Format: Neuer Zinssatz in %, bspw. 4%." sqref="B34:C34 B51:C51 B68:C68 B85:C85" xr:uid="{00000000-0002-0000-0400-000018000000}"/>
    <dataValidation allowBlank="1" showInputMessage="1" showErrorMessage="1" promptTitle="Gültiger Zinssatz" prompt="Dies ist der Zinssatz, mit dem tatsächlich gerechnet wird. Dies ist entweder der Zinssatz der Vorperiode oder der hierüber geänderte Zinssatz." sqref="B35:BA35 B52:BA52 B69:BA69 B86:BA86" xr:uid="{00000000-0002-0000-0400-000019000000}"/>
    <dataValidation allowBlank="1" showInputMessage="1" showErrorMessage="1" promptTitle="Restschuld Periodenbeginn" prompt="Die Restschuld am Periodenbeginn (= Jahresanfang) entspricht der Restschuld am Ende der Vorperiode (= Vorjahresende)." sqref="B37:BA37 B54:BA54 B71:BA71 B88:BA88" xr:uid="{00000000-0002-0000-0400-00001A000000}"/>
    <dataValidation allowBlank="1" showInputMessage="1" showErrorMessage="1" promptTitle="Zinsen" prompt="Diese Zinsen ergeben sich aus dem gültigen Zinssatz, der auf die Restschuld zu bezahlen ist." sqref="B38:BA38 B55:BA55 B72:BA72 B89:BA89" xr:uid="{00000000-0002-0000-0400-00001B000000}"/>
    <dataValidation type="decimal" operator="greaterThanOrEqual" allowBlank="1" showInputMessage="1" showErrorMessage="1" errorTitle="Neue Soll-Tilgung" error="Bitte gib die neue Soll-Tilgung in Euro ein, bspw. 2000. Der Wert darf nicht negativ sein." promptTitle="Neue Soll-Tilgung" prompt="Hier kannst du die Höhe der Tilgung anpassen. Zusammen mit den darüber berechneten Zinsen ergibt sich eine neue (höhere / niedrigere) Annuität, die bis zu weiteren Änderungen aufrecht erhalten wird._x000a__x000a_Format: Neue Tilgung in Euro, bspw. 2000." sqref="B40:C40 E40:BA40 B57:C57 E57:BA57 B74:C74 E74:BA74 B91:C91 E91:BA91" xr:uid="{00000000-0002-0000-0400-00001C000000}">
      <formula1>0</formula1>
    </dataValidation>
    <dataValidation allowBlank="1" showInputMessage="1" showErrorMessage="1" promptTitle="Effektive Tilgung" prompt="Dies ist die Tilgung, die in dem jeweiligen Jahr effektiv zum Tragen kommt. Sofern keine neue Soll-Tilgung eingegeben wurde, ergibt sie sich aus der bestehenden Annuität abzgl. der aktuellen Zinsen. Sie tilgt die Restschuld nie auf unter 0 Euro." sqref="B41:BA41 B58:BA58 B75:BA75 B92:BA92" xr:uid="{00000000-0002-0000-0400-00001D000000}"/>
    <dataValidation allowBlank="1" showInputMessage="1" showErrorMessage="1" promptTitle="TIlgung entspricht % Restschuld" prompt="Die Tilgung im jeweilige Jahr entspricht diesem Prozentsatz der Restschuld. Hieran ist schön zu sehen, wie gegen Ende des Darlehens immer schneller ein immer höherer Anteil der Restschuld getilgt wird." sqref="B42:BA42 B59:BA59 B76:BA76 B93:BA93" xr:uid="{00000000-0002-0000-0400-00001E000000}"/>
    <dataValidation allowBlank="1" showInputMessage="1" showErrorMessage="1" promptTitle="Annuität" prompt="Die Anuität ergibt sich aus den errechneten Zinsen im jeweiligen Jahr und der errechneten effektiven Tilgung. Sofern keine neue Soll-Tilgung definiert wird und die Zinsen sich nicht dramatisch ändern, bleibt sie konstant." sqref="B44:BA44 B61:BA61 B78:BA78 B95:BA95" xr:uid="{00000000-0002-0000-0400-00001F000000}"/>
    <dataValidation type="decimal" operator="greaterThanOrEqual" allowBlank="1" showInputMessage="1" showErrorMessage="1" errorTitle="Einmalige Sondertilgung" error="Bitte gib die Sondertilgung in Euro ein, bspw. 2000. Der Wert darf nicht negativ sein." promptTitle="Einmalige Sondertilgung" prompt="Hier kannst du in jedem Jahr einmalige Sondertilgungen eingeben. Diese werden rechnerisch jeweils am Jahresende getätigt und vermindern dann die Restschuld. Du kannst nie auf unter 0 Euro Restschuld tilgen._x000a__x000a_Format: Sondertilgung in Euro, bspw. 2000." sqref="D45:BA45 D62:BA62 D79:BA79 D96:BA96" xr:uid="{00000000-0002-0000-0400-000020000000}">
      <formula1>0</formula1>
    </dataValidation>
    <dataValidation allowBlank="1" showInputMessage="1" showErrorMessage="1" promptTitle="Restschuld am Periodenende" prompt="Diese Restschuld ergibt sich nach der Tilgung (und einer eventuellen Sondertilgung) am Periodenende. Der Wert kann nie unter 0 Euro sinken." sqref="B46:BA46 B63:BA63 B80:BA80 B97:BA97" xr:uid="{00000000-0002-0000-0400-000021000000}"/>
    <dataValidation allowBlank="1" showInputMessage="1" showErrorMessage="1" promptTitle="Kapitaldienst pro Monat" prompt="Dieser Kapitaldienst pro Monat ergibt sich aus der neu errechneten Annuität. Er wird in allen übrigen Berechnungen des Tools verwendet." sqref="B47:BA47 B64:BA64 B81:BA81 B98:BA98" xr:uid="{00000000-0002-0000-0400-000022000000}"/>
    <dataValidation allowBlank="1" showInputMessage="1" showErrorMessage="1" promptTitle="Restschuld am Periodenbeginn" prompt="Dies ist die Summe der Restschulden aller Darlehen am Perodenbeginn bzw. Jahresanfang." sqref="B102:BA102" xr:uid="{00000000-0002-0000-0400-000023000000}"/>
    <dataValidation allowBlank="1" showInputMessage="1" showErrorMessage="1" promptTitle="davon Restschuld Hauptdarlehen" prompt="Dieser Betrag der Restschuld am Periodenbeginn entfällt auf das Hauptdarlehen (Darlehen I). Dieser Wert wird für die grafische Aufbereitung auf den anderen Tabellenblättern benötigt." sqref="B103:BA103" xr:uid="{00000000-0002-0000-0400-000024000000}"/>
    <dataValidation allowBlank="1" showInputMessage="1" showErrorMessage="1" promptTitle="Restschuld weitere Darlehen" prompt="Dieser Betrag der Restschuld am Periodenbeginn entfällt auf die Darlehen II - IV. Dieser Wert wird für die grafische Aufbereitung auf den anderen Tabellenblättern benötigt." sqref="B104:BA104" xr:uid="{00000000-0002-0000-0400-000025000000}"/>
    <dataValidation allowBlank="1" showInputMessage="1" showErrorMessage="1" promptTitle="Zinsen" prompt="Diese Zinsen fallen insgesamt für alle Darlehen an." sqref="B106:BA106" xr:uid="{00000000-0002-0000-0400-000026000000}"/>
    <dataValidation allowBlank="1" showInputMessage="1" showErrorMessage="1" promptTitle="Kumulierte Zinsen" prompt="Dieser kumulierte Zinsaufwand ergibt sich aus den bisherigen Zinszahlungen aller Darlehen. Dieser Wert wird für die grafische Darstellung auf anderen Blättern benötigt." sqref="B107:BA107" xr:uid="{00000000-0002-0000-0400-000027000000}"/>
    <dataValidation allowBlank="1" showInputMessage="1" showErrorMessage="1" promptTitle="Gewichteter Zinssatz" prompt="Diesem gewichteten Zinssatz entsprechen die ZInszahlungen bezogen auf die aktuelle Darlehensrestschuld." sqref="B108:BA108" xr:uid="{00000000-0002-0000-0400-000028000000}"/>
    <dataValidation allowBlank="1" showInputMessage="1" showErrorMessage="1" promptTitle="Tilgung" prompt="Diese Tilgung fällt insgesamt für alle Darlehen an." sqref="B110:BA110" xr:uid="{00000000-0002-0000-0400-000029000000}"/>
    <dataValidation allowBlank="1" showInputMessage="1" showErrorMessage="1" promptTitle="Tilgung in % der Restschuld" prompt="Die Tilgung in der jeweiligen Periode entspricht diesem Prozentsatz der verblebenden Restschuld." sqref="B111:BA111" xr:uid="{00000000-0002-0000-0400-00002A000000}"/>
    <dataValidation allowBlank="1" showInputMessage="1" showErrorMessage="1" promptTitle="Annuität" prompt="Diese Annuität ergibt sich für alle Darlehen zusammen." sqref="B113:BA113" xr:uid="{00000000-0002-0000-0400-00002B000000}"/>
    <dataValidation allowBlank="1" showInputMessage="1" showErrorMessage="1" promptTitle="Restschuld am Periodenende" prompt="Diese Restschuld ergibt sich für alle Darlehen am Periodenende." sqref="B114:BA114" xr:uid="{00000000-0002-0000-0400-00002C000000}"/>
    <dataValidation allowBlank="1" showInputMessage="1" showErrorMessage="1" promptTitle="Kapitaldienst" prompt="Dieser monatliche Kapitaldienst ergibt sich insgesamt für alle Darlehen zusammen." sqref="B115:BA115" xr:uid="{00000000-0002-0000-0400-00002D000000}"/>
    <dataValidation allowBlank="1" showInputMessage="1" showErrorMessage="1" promptTitle="Wertentwicklung" prompt="Diese Wertsteigerung ergibt sich für das jeweilige Jahr aus dem auf dem Reiter &quot;Cockpit&quot; festgelegten Prozentsatz für die jährliche Wertsteigerung oder dem hier (auf diesem Reiter) eingetragenen abweichenden Jahreswert." sqref="B10:D10" xr:uid="{00000000-0002-0000-0400-00002E000000}"/>
    <dataValidation type="decimal" allowBlank="1" showInputMessage="1" showErrorMessage="1" promptTitle="Wertentwicklung" prompt="Diese Wertsteigerung ergibt sich für das jeweilige Jahr aus dem auf dem Reiter &quot;Cockpit&quot; festgelegten Prozentsatz für die jährliche Wertsteigerung oder dem hier (auf diesem Reiter) eingetragenen abweichenden Jahreswert." sqref="E10:BA10" xr:uid="{00000000-0002-0000-0400-00002F000000}">
      <formula1>-1</formula1>
      <formula2>10000</formula2>
    </dataValidation>
  </dataValidations>
  <hyperlinks>
    <hyperlink ref="B1:B3" location="Rendite!A1" display="Zurück zum Cockpit" xr:uid="{00000000-0004-0000-0400-000000000000}"/>
    <hyperlink ref="K1:K3" location="Rendite!A1" display="Zurück zum Cockpit" xr:uid="{00000000-0004-0000-0400-000001000000}"/>
    <hyperlink ref="J1:O3" location="'Miete, Cashflow, Steuern'!A1" display="zu Miete, Cashflow und Steuer wechseln" xr:uid="{00000000-0004-0000-0400-000002000000}"/>
    <hyperlink ref="B1:C3" location="Cockpit!A1" display="zurück zum Cockpit" xr:uid="{00000000-0004-0000-0400-000003000000}"/>
    <hyperlink ref="B117" location="Deckblatt!A1" display="Keine Gewähr für die Richtigkeit der Angaben. Dieses Tool ersetzt keine fundierte Rechts-, Steuer- oder Finanzberatung. Mehr Details hier." xr:uid="{00000000-0004-0000-0400-000004000000}"/>
  </hyperlinks>
  <pageMargins left="0.23622047244094491" right="0.23622047244094491" top="0.74803149606299213" bottom="0.74803149606299213" header="0.31496062992125984" footer="0.31496062992125984"/>
  <pageSetup paperSize="9" scale="53" fitToWidth="0" fitToHeight="2" orientation="landscape" r:id="rId1"/>
  <rowBreaks count="1" manualBreakCount="1">
    <brk id="65" max="5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pageSetUpPr fitToPage="1"/>
  </sheetPr>
  <dimension ref="B1:AV33"/>
  <sheetViews>
    <sheetView showGridLines="0" showRowColHeaders="0" topLeftCell="G1" zoomScaleNormal="100" workbookViewId="0">
      <pane ySplit="4" topLeftCell="A16" activePane="bottomLeft" state="frozen"/>
      <selection pane="bottomLeft" activeCell="AW27" sqref="AW27"/>
    </sheetView>
  </sheetViews>
  <sheetFormatPr baseColWidth="10" defaultColWidth="9.1640625" defaultRowHeight="14"/>
  <cols>
    <col min="1" max="1" width="3.5" style="5" customWidth="1"/>
    <col min="2" max="3" width="11.83203125" style="5" customWidth="1"/>
    <col min="4" max="4" width="11.83203125" style="5" hidden="1" customWidth="1"/>
    <col min="5" max="7" width="9.5" style="5" customWidth="1"/>
    <col min="8" max="8" width="11.83203125" style="5" hidden="1" customWidth="1"/>
    <col min="9" max="9" width="14" style="5" hidden="1" customWidth="1"/>
    <col min="10" max="12" width="11.83203125" style="5" hidden="1" customWidth="1"/>
    <col min="13" max="13" width="15.1640625" style="5" hidden="1" customWidth="1"/>
    <col min="14" max="15" width="11.83203125" style="5" hidden="1" customWidth="1"/>
    <col min="16" max="16" width="14.1640625" style="5" customWidth="1"/>
    <col min="17" max="17" width="3.5" style="5" customWidth="1"/>
    <col min="18" max="19" width="11.83203125" style="5" customWidth="1"/>
    <col min="20" max="20" width="11.83203125" style="5" hidden="1" customWidth="1"/>
    <col min="21" max="23" width="9.5" style="5" customWidth="1"/>
    <col min="24" max="25" width="9.6640625" style="5" hidden="1" customWidth="1"/>
    <col min="26" max="31" width="12.5" style="5" hidden="1" customWidth="1"/>
    <col min="32" max="32" width="14.1640625" style="5" customWidth="1"/>
    <col min="33" max="33" width="3.5" style="5" customWidth="1"/>
    <col min="34" max="34" width="11.83203125" style="5" customWidth="1"/>
    <col min="35" max="35" width="12.5" style="5" customWidth="1"/>
    <col min="36" max="36" width="11.83203125" style="5" hidden="1" customWidth="1"/>
    <col min="37" max="37" width="9.5" style="5" customWidth="1"/>
    <col min="38" max="38" width="10.33203125" style="5" customWidth="1"/>
    <col min="39" max="39" width="9.5" style="5" customWidth="1"/>
    <col min="40" max="47" width="12.83203125" style="5" hidden="1" customWidth="1"/>
    <col min="48" max="48" width="15.33203125" style="5" customWidth="1"/>
    <col min="49" max="16384" width="9.1640625" style="5"/>
  </cols>
  <sheetData>
    <row r="1" spans="2:38" s="152" customFormat="1" ht="12.75" customHeight="1">
      <c r="C1" s="427" t="s">
        <v>374</v>
      </c>
      <c r="D1" s="427"/>
      <c r="E1" s="427"/>
      <c r="F1" s="427"/>
      <c r="G1" s="427"/>
      <c r="H1" s="280"/>
      <c r="I1" s="280"/>
      <c r="J1" s="280"/>
      <c r="K1" s="280"/>
      <c r="L1" s="280"/>
      <c r="M1" s="280"/>
      <c r="N1" s="280"/>
      <c r="O1" s="280"/>
      <c r="P1" s="435" t="s">
        <v>371</v>
      </c>
      <c r="Q1" s="435"/>
      <c r="R1" s="435"/>
      <c r="S1" s="435"/>
      <c r="T1" s="149"/>
      <c r="U1" s="149"/>
      <c r="V1" s="149"/>
      <c r="W1" s="427"/>
      <c r="X1" s="427"/>
      <c r="Z1" s="427"/>
      <c r="AA1" s="426"/>
    </row>
    <row r="2" spans="2:38" s="152" customFormat="1" ht="18">
      <c r="C2" s="427"/>
      <c r="D2" s="427"/>
      <c r="E2" s="427"/>
      <c r="F2" s="427"/>
      <c r="G2" s="427"/>
      <c r="H2" s="280"/>
      <c r="I2" s="280"/>
      <c r="J2" s="280"/>
      <c r="K2" s="280"/>
      <c r="L2" s="280"/>
      <c r="M2" s="280"/>
      <c r="N2" s="280"/>
      <c r="O2" s="280"/>
      <c r="P2" s="435"/>
      <c r="Q2" s="435"/>
      <c r="R2" s="435"/>
      <c r="S2" s="435"/>
      <c r="T2" s="149"/>
      <c r="U2" s="149"/>
      <c r="V2" s="149"/>
      <c r="W2" s="427"/>
      <c r="X2" s="427"/>
      <c r="Z2" s="427"/>
      <c r="AA2" s="426"/>
    </row>
    <row r="3" spans="2:38" s="152" customFormat="1" ht="12.75" customHeight="1">
      <c r="C3" s="427"/>
      <c r="D3" s="427"/>
      <c r="E3" s="427"/>
      <c r="F3" s="427"/>
      <c r="G3" s="427"/>
      <c r="H3" s="280"/>
      <c r="I3" s="280"/>
      <c r="J3" s="280"/>
      <c r="K3" s="280"/>
      <c r="L3" s="280"/>
      <c r="M3" s="280"/>
      <c r="N3" s="280"/>
      <c r="O3" s="280"/>
      <c r="P3" s="435"/>
      <c r="Q3" s="435"/>
      <c r="R3" s="435"/>
      <c r="S3" s="435"/>
      <c r="T3" s="149"/>
      <c r="U3" s="149"/>
      <c r="V3" s="149"/>
      <c r="W3" s="427"/>
      <c r="X3" s="427"/>
      <c r="Z3" s="427"/>
      <c r="AA3" s="426"/>
    </row>
    <row r="4" spans="2:38" s="6" customFormat="1" ht="18.75" customHeight="1">
      <c r="S4" s="5"/>
      <c r="T4" s="5"/>
      <c r="U4" s="5"/>
      <c r="V4" s="5"/>
    </row>
    <row r="5" spans="2:38" ht="8.25" customHeight="1"/>
    <row r="6" spans="2:38" ht="15" thickBot="1">
      <c r="B6" s="59" t="s">
        <v>299</v>
      </c>
      <c r="C6" s="59"/>
      <c r="R6" s="59"/>
      <c r="S6" s="59"/>
      <c r="U6" s="59" t="s">
        <v>299</v>
      </c>
    </row>
    <row r="7" spans="2:38" ht="15" customHeight="1" thickBot="1">
      <c r="B7" s="365">
        <v>5000</v>
      </c>
      <c r="C7" s="528" t="s">
        <v>391</v>
      </c>
      <c r="D7" s="519" t="s">
        <v>307</v>
      </c>
      <c r="E7" s="519" t="s">
        <v>392</v>
      </c>
      <c r="F7" s="519" t="s">
        <v>393</v>
      </c>
      <c r="G7" s="519" t="s">
        <v>298</v>
      </c>
      <c r="H7" s="519" t="s">
        <v>13</v>
      </c>
      <c r="I7" s="519" t="s">
        <v>83</v>
      </c>
      <c r="J7" s="519" t="s">
        <v>45</v>
      </c>
      <c r="K7" s="519" t="s">
        <v>46</v>
      </c>
      <c r="L7" s="519" t="s">
        <v>302</v>
      </c>
      <c r="M7" s="519" t="s">
        <v>304</v>
      </c>
      <c r="N7" s="519" t="s">
        <v>303</v>
      </c>
      <c r="O7" s="519" t="s">
        <v>110</v>
      </c>
      <c r="P7" s="522" t="s">
        <v>301</v>
      </c>
      <c r="R7" s="524" t="s">
        <v>1</v>
      </c>
      <c r="S7" s="519" t="s">
        <v>391</v>
      </c>
      <c r="T7" s="529" t="s">
        <v>307</v>
      </c>
      <c r="U7" s="366">
        <v>1E-3</v>
      </c>
      <c r="V7" s="528" t="s">
        <v>393</v>
      </c>
      <c r="W7" s="519" t="s">
        <v>298</v>
      </c>
      <c r="X7" s="519" t="s">
        <v>13</v>
      </c>
      <c r="Y7" s="519" t="s">
        <v>83</v>
      </c>
      <c r="Z7" s="519" t="s">
        <v>45</v>
      </c>
      <c r="AA7" s="519" t="s">
        <v>46</v>
      </c>
      <c r="AB7" s="519" t="s">
        <v>302</v>
      </c>
      <c r="AC7" s="519" t="s">
        <v>304</v>
      </c>
      <c r="AD7" s="519" t="s">
        <v>303</v>
      </c>
      <c r="AE7" s="519" t="s">
        <v>110</v>
      </c>
      <c r="AF7" s="522" t="s">
        <v>301</v>
      </c>
      <c r="AH7" s="507" t="s">
        <v>305</v>
      </c>
      <c r="AI7" s="508"/>
      <c r="AJ7" s="508"/>
      <c r="AK7" s="508"/>
      <c r="AL7" s="509"/>
    </row>
    <row r="8" spans="2:38" ht="15.75" customHeight="1" thickBot="1">
      <c r="B8" s="323" t="s">
        <v>1</v>
      </c>
      <c r="C8" s="520"/>
      <c r="D8" s="520"/>
      <c r="E8" s="520"/>
      <c r="F8" s="520"/>
      <c r="G8" s="520"/>
      <c r="H8" s="520"/>
      <c r="I8" s="520"/>
      <c r="J8" s="520"/>
      <c r="K8" s="520"/>
      <c r="L8" s="520"/>
      <c r="M8" s="520"/>
      <c r="N8" s="520"/>
      <c r="O8" s="520"/>
      <c r="P8" s="523"/>
      <c r="R8" s="525"/>
      <c r="S8" s="520"/>
      <c r="T8" s="527"/>
      <c r="U8" s="325" t="s">
        <v>24</v>
      </c>
      <c r="V8" s="520"/>
      <c r="W8" s="520"/>
      <c r="X8" s="520"/>
      <c r="Y8" s="520"/>
      <c r="Z8" s="520"/>
      <c r="AA8" s="520"/>
      <c r="AB8" s="520"/>
      <c r="AC8" s="520"/>
      <c r="AD8" s="520"/>
      <c r="AE8" s="520"/>
      <c r="AF8" s="523"/>
      <c r="AH8" s="510"/>
      <c r="AI8" s="511"/>
      <c r="AJ8" s="511"/>
      <c r="AK8" s="511"/>
      <c r="AL8" s="512"/>
    </row>
    <row r="9" spans="2:38">
      <c r="B9" s="326">
        <f>B10+$B$7</f>
        <v>377400</v>
      </c>
      <c r="C9" s="327">
        <f t="shared" ref="C9:C17" si="0">$AL$10</f>
        <v>0.88975937325125909</v>
      </c>
      <c r="D9" s="328">
        <f>B9*C9</f>
        <v>335795.18746502517</v>
      </c>
      <c r="E9" s="329">
        <f t="shared" ref="E9:E17" si="1">$AL$11</f>
        <v>1.9800000000000002E-2</v>
      </c>
      <c r="F9" s="329">
        <f t="shared" ref="F9:F17" si="2">$AL$12</f>
        <v>1.7500000000000002E-2</v>
      </c>
      <c r="G9" s="328">
        <f t="shared" ref="G9:G17" si="3">$AL$13</f>
        <v>1333</v>
      </c>
      <c r="H9" s="328">
        <f>G9+Cockpit!$K$9</f>
        <v>1592.4933333333333</v>
      </c>
      <c r="I9" s="328">
        <f>-Cockpit!$K$12-Cockpit!$H$25*(Szenarien!G9-Szenarien!$AL$13)</f>
        <v>-317.82666666666665</v>
      </c>
      <c r="J9" s="328">
        <f>Cockpit!$Q$21-E9*(D9-$D13)/12</f>
        <v>-554.06205931729153</v>
      </c>
      <c r="K9" s="328">
        <f>Cockpit!$Q$22-F9*(D9-$D13)/12</f>
        <v>-489.70131505316175</v>
      </c>
      <c r="L9" s="328">
        <f>H9+I9+J9+K9</f>
        <v>230.90329229621346</v>
      </c>
      <c r="M9" s="328">
        <f>Cockpit!$Q$29</f>
        <v>-317.82666666666665</v>
      </c>
      <c r="N9" s="328">
        <f>Cockpit!$Q$31-Cockpit!$H$20*Cockpit!$H$21*(1+Cockpit!$D$21)*(B9-$B13)/12</f>
        <v>-547.27219666666679</v>
      </c>
      <c r="O9" s="328">
        <f>(H9+J9+M9+N9)*Cockpit!$Q$33</f>
        <v>72.799612486737487</v>
      </c>
      <c r="P9" s="330">
        <f t="shared" ref="P9:P12" si="4">L9-O9</f>
        <v>158.10367980947598</v>
      </c>
      <c r="R9" s="340">
        <f t="shared" ref="R9:R17" si="5">$AL$9</f>
        <v>357400</v>
      </c>
      <c r="S9" s="327">
        <f t="shared" ref="S9:S17" si="6">$AL$10</f>
        <v>0.88975937325125909</v>
      </c>
      <c r="T9" s="328">
        <f>R9*S9</f>
        <v>318000</v>
      </c>
      <c r="U9" s="348">
        <f>U10+$U$7</f>
        <v>2.3800000000000005E-2</v>
      </c>
      <c r="V9" s="329">
        <f t="shared" ref="V9:V17" si="7">$AL$12</f>
        <v>1.7500000000000002E-2</v>
      </c>
      <c r="W9" s="328">
        <f t="shared" ref="W9:W17" si="8">$AL$13</f>
        <v>1333</v>
      </c>
      <c r="X9" s="328">
        <f>W9+Cockpit!$K$9</f>
        <v>1592.4933333333333</v>
      </c>
      <c r="Y9" s="328">
        <f>-Cockpit!$K$12-Cockpit!$H$25*(Szenarien!W9-Szenarien!$AL$13)</f>
        <v>-317.82666666666665</v>
      </c>
      <c r="Z9" s="328">
        <f>Cockpit!$Q$21-U9*(T9-$T$13)/12-(U9-$U$13)*$T$13/12</f>
        <v>-630.70000000000016</v>
      </c>
      <c r="AA9" s="328">
        <f>Cockpit!$Q$22-V9*(T9-$T$13)/12-(V9-$V$13)*$T$13/12</f>
        <v>-463.75000000000006</v>
      </c>
      <c r="AB9" s="328">
        <f>X9+Y9+Z9+AA9</f>
        <v>180.21666666666653</v>
      </c>
      <c r="AC9" s="328">
        <f>Cockpit!$Q$29</f>
        <v>-317.82666666666665</v>
      </c>
      <c r="AD9" s="328">
        <f>Cockpit!$Q$31-Cockpit!$H$20*Cockpit!$H$21*(1+Cockpit!$D$21)*(R9-$R13)/12</f>
        <v>-519.15319666666676</v>
      </c>
      <c r="AE9" s="328">
        <f>(X9+Z9+AC9+AD9)*Cockpit!$Q$33</f>
        <v>52.42165739999988</v>
      </c>
      <c r="AF9" s="330">
        <f t="shared" ref="AF9:AF12" si="9">AB9-AE9</f>
        <v>127.79500926666665</v>
      </c>
      <c r="AH9" s="513" t="s">
        <v>1</v>
      </c>
      <c r="AI9" s="514"/>
      <c r="AJ9" s="514"/>
      <c r="AK9" s="515"/>
      <c r="AL9" s="361">
        <f>Cockpit!D14</f>
        <v>357400</v>
      </c>
    </row>
    <row r="10" spans="2:38">
      <c r="B10" s="331">
        <f>B11+$B$7</f>
        <v>372400</v>
      </c>
      <c r="C10" s="49">
        <f t="shared" si="0"/>
        <v>0.88975937325125909</v>
      </c>
      <c r="D10" s="50">
        <f t="shared" ref="D10:D17" si="10">B10*C10</f>
        <v>331346.39059876889</v>
      </c>
      <c r="E10" s="51">
        <f t="shared" si="1"/>
        <v>1.9800000000000002E-2</v>
      </c>
      <c r="F10" s="51">
        <f t="shared" si="2"/>
        <v>1.7500000000000002E-2</v>
      </c>
      <c r="G10" s="50">
        <f t="shared" si="3"/>
        <v>1333</v>
      </c>
      <c r="H10" s="50">
        <f>G10+Cockpit!$K$9</f>
        <v>1592.4933333333333</v>
      </c>
      <c r="I10" s="50">
        <f>-Cockpit!$K$12-Cockpit!$H$25*(Szenarien!G10-Szenarien!$AL$13)</f>
        <v>-317.82666666666665</v>
      </c>
      <c r="J10" s="50">
        <f>Cockpit!$Q$21-E10*(D10-$D13)/12</f>
        <v>-546.72154448796869</v>
      </c>
      <c r="K10" s="50">
        <f>Cockpit!$Q$22-F10*(D10-$D13)/12</f>
        <v>-483.21348628987135</v>
      </c>
      <c r="L10" s="50">
        <f t="shared" ref="L10:L17" si="11">H10+I10+J10+K10</f>
        <v>244.7316358888267</v>
      </c>
      <c r="M10" s="50">
        <f>Cockpit!$Q$29</f>
        <v>-317.82666666666665</v>
      </c>
      <c r="N10" s="50">
        <f>Cockpit!$Q$31-Cockpit!$H$20*Cockpit!$H$21*(1+Cockpit!$D$21)*(B10-$B13)/12</f>
        <v>-540.24244666666675</v>
      </c>
      <c r="O10" s="50">
        <f>(H10+J10+M10+N10)*Cockpit!$Q$33</f>
        <v>78.835123715053143</v>
      </c>
      <c r="P10" s="294">
        <f t="shared" si="4"/>
        <v>165.89651217377354</v>
      </c>
      <c r="R10" s="343">
        <f t="shared" si="5"/>
        <v>357400</v>
      </c>
      <c r="S10" s="49">
        <f t="shared" si="6"/>
        <v>0.88975937325125909</v>
      </c>
      <c r="T10" s="50">
        <f t="shared" ref="T10:T17" si="12">R10*S10</f>
        <v>318000</v>
      </c>
      <c r="U10" s="131">
        <f>U11+$U$7</f>
        <v>2.2800000000000004E-2</v>
      </c>
      <c r="V10" s="51">
        <f t="shared" si="7"/>
        <v>1.7500000000000002E-2</v>
      </c>
      <c r="W10" s="50">
        <f t="shared" si="8"/>
        <v>1333</v>
      </c>
      <c r="X10" s="50">
        <f>W10+Cockpit!$K$9</f>
        <v>1592.4933333333333</v>
      </c>
      <c r="Y10" s="50">
        <f>-Cockpit!$K$12-Cockpit!$H$25*(Szenarien!W10-Szenarien!$AL$13)</f>
        <v>-317.82666666666665</v>
      </c>
      <c r="Z10" s="50">
        <f>Cockpit!$Q$21-U10*(T10-$T$13)/12-(U10-$U$13)*$T$13/12</f>
        <v>-604.20000000000016</v>
      </c>
      <c r="AA10" s="50">
        <f>Cockpit!$Q$22-V10*(T10-$T$13)/12-(V10-$V$13)*$T$13/12</f>
        <v>-463.75000000000006</v>
      </c>
      <c r="AB10" s="50">
        <f t="shared" ref="AB10:AB17" si="13">X10+Y10+Z10+AA10</f>
        <v>206.71666666666653</v>
      </c>
      <c r="AC10" s="50">
        <f>Cockpit!$Q$29</f>
        <v>-317.82666666666665</v>
      </c>
      <c r="AD10" s="50">
        <f>Cockpit!$Q$31-Cockpit!$H$20*Cockpit!$H$21*(1+Cockpit!$D$21)*(R10-$R13)/12</f>
        <v>-519.15319666666676</v>
      </c>
      <c r="AE10" s="50">
        <f>(X10+Z10+AC10+AD10)*Cockpit!$Q$33</f>
        <v>63.551657399999876</v>
      </c>
      <c r="AF10" s="294">
        <f t="shared" si="9"/>
        <v>143.16500926666666</v>
      </c>
      <c r="AH10" s="516" t="s">
        <v>306</v>
      </c>
      <c r="AI10" s="517"/>
      <c r="AJ10" s="517"/>
      <c r="AK10" s="518"/>
      <c r="AL10" s="362">
        <f>Cockpit!N17/AL9</f>
        <v>0.88975937325125909</v>
      </c>
    </row>
    <row r="11" spans="2:38">
      <c r="B11" s="331">
        <f>B12+$B$7</f>
        <v>367400</v>
      </c>
      <c r="C11" s="49">
        <f t="shared" si="0"/>
        <v>0.88975937325125909</v>
      </c>
      <c r="D11" s="50">
        <f t="shared" si="10"/>
        <v>326897.59373251261</v>
      </c>
      <c r="E11" s="51">
        <f t="shared" si="1"/>
        <v>1.9800000000000002E-2</v>
      </c>
      <c r="F11" s="51">
        <f t="shared" si="2"/>
        <v>1.7500000000000002E-2</v>
      </c>
      <c r="G11" s="50">
        <f t="shared" si="3"/>
        <v>1333</v>
      </c>
      <c r="H11" s="50">
        <f>G11+Cockpit!$K$9</f>
        <v>1592.4933333333333</v>
      </c>
      <c r="I11" s="50">
        <f>-Cockpit!$K$12-Cockpit!$H$25*(Szenarien!G11-Szenarien!$AL$13)</f>
        <v>-317.82666666666665</v>
      </c>
      <c r="J11" s="50">
        <f>Cockpit!$Q$21-E11*(D11-$D13)/12</f>
        <v>-539.38102965864584</v>
      </c>
      <c r="K11" s="50">
        <f>Cockpit!$Q$22-F11*(D11-$D13)/12</f>
        <v>-476.72565752658096</v>
      </c>
      <c r="L11" s="50">
        <f t="shared" si="11"/>
        <v>258.55997948143994</v>
      </c>
      <c r="M11" s="50">
        <f>Cockpit!$Q$29</f>
        <v>-317.82666666666665</v>
      </c>
      <c r="N11" s="50">
        <f>Cockpit!$Q$31-Cockpit!$H$20*Cockpit!$H$21*(1+Cockpit!$D$21)*(B11-$B13)/12</f>
        <v>-533.21269666666672</v>
      </c>
      <c r="O11" s="50">
        <f>(H11+J11+M11+N11)*Cockpit!$Q$33</f>
        <v>84.870634943368799</v>
      </c>
      <c r="P11" s="294">
        <f t="shared" si="4"/>
        <v>173.68934453807114</v>
      </c>
      <c r="R11" s="343">
        <f t="shared" si="5"/>
        <v>357400</v>
      </c>
      <c r="S11" s="49">
        <f t="shared" si="6"/>
        <v>0.88975937325125909</v>
      </c>
      <c r="T11" s="50">
        <f t="shared" si="12"/>
        <v>318000</v>
      </c>
      <c r="U11" s="131">
        <f>U12+$U$7</f>
        <v>2.1800000000000003E-2</v>
      </c>
      <c r="V11" s="51">
        <f t="shared" si="7"/>
        <v>1.7500000000000002E-2</v>
      </c>
      <c r="W11" s="50">
        <f t="shared" si="8"/>
        <v>1333</v>
      </c>
      <c r="X11" s="50">
        <f>W11+Cockpit!$K$9</f>
        <v>1592.4933333333333</v>
      </c>
      <c r="Y11" s="50">
        <f>-Cockpit!$K$12-Cockpit!$H$25*(Szenarien!W11-Szenarien!$AL$13)</f>
        <v>-317.82666666666665</v>
      </c>
      <c r="Z11" s="50">
        <f>Cockpit!$Q$21-U11*(T11-$T$13)/12-(U11-$U$13)*$T$13/12</f>
        <v>-577.70000000000005</v>
      </c>
      <c r="AA11" s="50">
        <f>Cockpit!$Q$22-V11*(T11-$T$13)/12-(V11-$V$13)*$T$13/12</f>
        <v>-463.75000000000006</v>
      </c>
      <c r="AB11" s="50">
        <f t="shared" si="13"/>
        <v>233.21666666666664</v>
      </c>
      <c r="AC11" s="50">
        <f>Cockpit!$Q$29</f>
        <v>-317.82666666666665</v>
      </c>
      <c r="AD11" s="50">
        <f>Cockpit!$Q$31-Cockpit!$H$20*Cockpit!$H$21*(1+Cockpit!$D$21)*(R11-$R13)/12</f>
        <v>-519.15319666666676</v>
      </c>
      <c r="AE11" s="50">
        <f>(X11+Z11+AC11+AD11)*Cockpit!$Q$33</f>
        <v>74.681657399999978</v>
      </c>
      <c r="AF11" s="294">
        <f t="shared" si="9"/>
        <v>158.53500926666666</v>
      </c>
      <c r="AH11" s="516" t="s">
        <v>366</v>
      </c>
      <c r="AI11" s="517"/>
      <c r="AJ11" s="517"/>
      <c r="AK11" s="518"/>
      <c r="AL11" s="363">
        <f>Cockpit!N18</f>
        <v>1.9800000000000002E-2</v>
      </c>
    </row>
    <row r="12" spans="2:38" ht="15" thickBot="1">
      <c r="B12" s="332">
        <f>B13+$B$7</f>
        <v>362400</v>
      </c>
      <c r="C12" s="52">
        <f t="shared" si="0"/>
        <v>0.88975937325125909</v>
      </c>
      <c r="D12" s="53">
        <f t="shared" si="10"/>
        <v>322448.79686625628</v>
      </c>
      <c r="E12" s="54">
        <f t="shared" si="1"/>
        <v>1.9800000000000002E-2</v>
      </c>
      <c r="F12" s="54">
        <f t="shared" si="2"/>
        <v>1.7500000000000002E-2</v>
      </c>
      <c r="G12" s="53">
        <f t="shared" si="3"/>
        <v>1333</v>
      </c>
      <c r="H12" s="53">
        <f>G12+Cockpit!$K$9</f>
        <v>1592.4933333333333</v>
      </c>
      <c r="I12" s="53">
        <f>-Cockpit!$K$12-Cockpit!$H$25*(Szenarien!G12-Szenarien!$AL$13)</f>
        <v>-317.82666666666665</v>
      </c>
      <c r="J12" s="53">
        <f>Cockpit!$Q$21-E12*(D12-$D13)/12</f>
        <v>-532.04051482932289</v>
      </c>
      <c r="K12" s="53">
        <f>Cockpit!$Q$22-F12*(D12-$D13)/12</f>
        <v>-470.23782876329045</v>
      </c>
      <c r="L12" s="53">
        <f t="shared" si="11"/>
        <v>272.3883230740534</v>
      </c>
      <c r="M12" s="53">
        <f>Cockpit!$Q$29</f>
        <v>-317.82666666666665</v>
      </c>
      <c r="N12" s="53">
        <f>Cockpit!$Q$31-Cockpit!$H$20*Cockpit!$H$21*(1+Cockpit!$D$21)*(B12-$B13)/12</f>
        <v>-526.18294666666679</v>
      </c>
      <c r="O12" s="53">
        <f>(H12+J12+M12+N12)*Cockpit!$Q$33</f>
        <v>90.906146171684313</v>
      </c>
      <c r="P12" s="333">
        <f t="shared" si="4"/>
        <v>181.48217690236908</v>
      </c>
      <c r="Q12" s="55"/>
      <c r="R12" s="344">
        <f t="shared" si="5"/>
        <v>357400</v>
      </c>
      <c r="S12" s="52">
        <f t="shared" si="6"/>
        <v>0.88975937325125909</v>
      </c>
      <c r="T12" s="53">
        <f t="shared" si="12"/>
        <v>318000</v>
      </c>
      <c r="U12" s="132">
        <f>U13+$U$7</f>
        <v>2.0800000000000003E-2</v>
      </c>
      <c r="V12" s="54">
        <f t="shared" si="7"/>
        <v>1.7500000000000002E-2</v>
      </c>
      <c r="W12" s="53">
        <f t="shared" si="8"/>
        <v>1333</v>
      </c>
      <c r="X12" s="53">
        <f>W12+Cockpit!$K$9</f>
        <v>1592.4933333333333</v>
      </c>
      <c r="Y12" s="53">
        <f>-Cockpit!$K$12-Cockpit!$H$25*(Szenarien!W12-Szenarien!$AL$13)</f>
        <v>-317.82666666666665</v>
      </c>
      <c r="Z12" s="53">
        <f>Cockpit!$Q$21-U12*(T12-$T$13)/12-(U12-$U$13)*$T$13/12</f>
        <v>-551.20000000000005</v>
      </c>
      <c r="AA12" s="53">
        <f>Cockpit!$Q$22-V12*(T12-$T$13)/12-(V12-$V$13)*$T$13/12</f>
        <v>-463.75000000000006</v>
      </c>
      <c r="AB12" s="53">
        <f t="shared" si="13"/>
        <v>259.71666666666664</v>
      </c>
      <c r="AC12" s="53">
        <f>Cockpit!$Q$29</f>
        <v>-317.82666666666665</v>
      </c>
      <c r="AD12" s="53">
        <f>Cockpit!$Q$31-Cockpit!$H$20*Cockpit!$H$21*(1+Cockpit!$D$21)*(R12-$R13)/12</f>
        <v>-519.15319666666676</v>
      </c>
      <c r="AE12" s="53">
        <f>(X12+Z12+AC12+AD12)*Cockpit!$Q$33</f>
        <v>85.811657399999973</v>
      </c>
      <c r="AF12" s="333">
        <f t="shared" si="9"/>
        <v>173.90500926666667</v>
      </c>
      <c r="AH12" s="516" t="s">
        <v>367</v>
      </c>
      <c r="AI12" s="517"/>
      <c r="AJ12" s="517"/>
      <c r="AK12" s="518"/>
      <c r="AL12" s="363">
        <f>Cockpit!N19</f>
        <v>1.7500000000000002E-2</v>
      </c>
    </row>
    <row r="13" spans="2:38" ht="15" thickBot="1">
      <c r="B13" s="352">
        <f>$AL$9</f>
        <v>357400</v>
      </c>
      <c r="C13" s="353">
        <f t="shared" si="0"/>
        <v>0.88975937325125909</v>
      </c>
      <c r="D13" s="354">
        <f t="shared" si="10"/>
        <v>318000</v>
      </c>
      <c r="E13" s="355">
        <f t="shared" si="1"/>
        <v>1.9800000000000002E-2</v>
      </c>
      <c r="F13" s="355">
        <f t="shared" si="2"/>
        <v>1.7500000000000002E-2</v>
      </c>
      <c r="G13" s="354">
        <f t="shared" si="3"/>
        <v>1333</v>
      </c>
      <c r="H13" s="354">
        <f>G13+Cockpit!$K$9</f>
        <v>1592.4933333333333</v>
      </c>
      <c r="I13" s="354">
        <f>-Cockpit!$K$12-Cockpit!$H$25*(Szenarien!G13-Szenarien!$AL$13)</f>
        <v>-317.82666666666665</v>
      </c>
      <c r="J13" s="354">
        <f>Cockpit!$Q$21-E13*(D13-$D13)/12</f>
        <v>-524.70000000000005</v>
      </c>
      <c r="K13" s="354">
        <f>Cockpit!$Q$22-F13*(D13-$D13)/12</f>
        <v>-463.75000000000006</v>
      </c>
      <c r="L13" s="354">
        <f t="shared" si="11"/>
        <v>286.21666666666664</v>
      </c>
      <c r="M13" s="354">
        <f>Cockpit!$Q$29</f>
        <v>-317.82666666666665</v>
      </c>
      <c r="N13" s="354">
        <f>Cockpit!$Q$31-Cockpit!$H$20*Cockpit!$H$21*(1+Cockpit!$D$21)*(B13-$B13)/12</f>
        <v>-519.15319666666676</v>
      </c>
      <c r="O13" s="354">
        <f>(H13+J13+M13+N13)*Cockpit!$Q$33</f>
        <v>96.941657399999968</v>
      </c>
      <c r="P13" s="356">
        <f>L13-O13</f>
        <v>189.27500926666667</v>
      </c>
      <c r="R13" s="357">
        <f t="shared" si="5"/>
        <v>357400</v>
      </c>
      <c r="S13" s="353">
        <f t="shared" si="6"/>
        <v>0.88975937325125909</v>
      </c>
      <c r="T13" s="354">
        <f t="shared" si="12"/>
        <v>318000</v>
      </c>
      <c r="U13" s="358">
        <f>$AL$11</f>
        <v>1.9800000000000002E-2</v>
      </c>
      <c r="V13" s="355">
        <f t="shared" si="7"/>
        <v>1.7500000000000002E-2</v>
      </c>
      <c r="W13" s="354">
        <f t="shared" si="8"/>
        <v>1333</v>
      </c>
      <c r="X13" s="354">
        <f>W13+Cockpit!$K$9</f>
        <v>1592.4933333333333</v>
      </c>
      <c r="Y13" s="354">
        <f>-Cockpit!$K$12-Cockpit!$H$25*(Szenarien!W13-Szenarien!$AL$13)</f>
        <v>-317.82666666666665</v>
      </c>
      <c r="Z13" s="354">
        <f>Cockpit!$Q$21-U13*(T13-$T$13)/12-(U13-$U$13)*$T$13/12</f>
        <v>-524.70000000000005</v>
      </c>
      <c r="AA13" s="354">
        <f>Cockpit!$Q$22-V13*(T13-$T$13)/12-(V13-$V$13)*$T$13/12</f>
        <v>-463.75000000000006</v>
      </c>
      <c r="AB13" s="354">
        <f t="shared" si="13"/>
        <v>286.21666666666664</v>
      </c>
      <c r="AC13" s="354">
        <f>Cockpit!$Q$29</f>
        <v>-317.82666666666665</v>
      </c>
      <c r="AD13" s="354">
        <f>Cockpit!$Q$31-Cockpit!$H$20*Cockpit!$H$21*(1+Cockpit!$D$21)*(R13-$R13)/12</f>
        <v>-519.15319666666676</v>
      </c>
      <c r="AE13" s="354">
        <f>(X13+Z13+AC13+AD13)*Cockpit!$Q$33</f>
        <v>96.941657399999968</v>
      </c>
      <c r="AF13" s="356">
        <f>AB13-AE13</f>
        <v>189.27500926666667</v>
      </c>
      <c r="AH13" s="504" t="s">
        <v>82</v>
      </c>
      <c r="AI13" s="505"/>
      <c r="AJ13" s="505"/>
      <c r="AK13" s="506"/>
      <c r="AL13" s="364">
        <f>Cockpit!H15</f>
        <v>1333</v>
      </c>
    </row>
    <row r="14" spans="2:38">
      <c r="B14" s="334">
        <f>B13-$B$7</f>
        <v>352400</v>
      </c>
      <c r="C14" s="56">
        <f t="shared" si="0"/>
        <v>0.88975937325125909</v>
      </c>
      <c r="D14" s="57">
        <f t="shared" si="10"/>
        <v>313551.20313374372</v>
      </c>
      <c r="E14" s="58">
        <f t="shared" si="1"/>
        <v>1.9800000000000002E-2</v>
      </c>
      <c r="F14" s="58">
        <f t="shared" si="2"/>
        <v>1.7500000000000002E-2</v>
      </c>
      <c r="G14" s="57">
        <f t="shared" si="3"/>
        <v>1333</v>
      </c>
      <c r="H14" s="57">
        <f>G14+Cockpit!$K$9</f>
        <v>1592.4933333333333</v>
      </c>
      <c r="I14" s="57">
        <f>-Cockpit!$K$12-Cockpit!$H$25*(Szenarien!G14-Szenarien!$AL$13)</f>
        <v>-317.82666666666665</v>
      </c>
      <c r="J14" s="57">
        <f>Cockpit!$Q$21-E14*(D14-$D13)/12</f>
        <v>-517.3594851706772</v>
      </c>
      <c r="K14" s="57">
        <f>Cockpit!$Q$22-F14*(D14-$D13)/12</f>
        <v>-457.26217123670966</v>
      </c>
      <c r="L14" s="57">
        <f t="shared" si="11"/>
        <v>300.04501025927988</v>
      </c>
      <c r="M14" s="57">
        <f>Cockpit!$Q$29</f>
        <v>-317.82666666666665</v>
      </c>
      <c r="N14" s="57">
        <f>Cockpit!$Q$31-Cockpit!$H$20*Cockpit!$H$21*(1+Cockpit!$D$21)*(B14-$B13)/12</f>
        <v>-512.12344666666672</v>
      </c>
      <c r="O14" s="57">
        <f>(H14+J14+M14+N14)*Cockpit!$Q$33</f>
        <v>102.97716862831562</v>
      </c>
      <c r="P14" s="335">
        <f t="shared" ref="P14:P17" si="14">L14-O14</f>
        <v>197.06784163096427</v>
      </c>
      <c r="R14" s="345">
        <f t="shared" si="5"/>
        <v>357400</v>
      </c>
      <c r="S14" s="56">
        <f t="shared" si="6"/>
        <v>0.88975937325125909</v>
      </c>
      <c r="T14" s="57">
        <f t="shared" si="12"/>
        <v>318000</v>
      </c>
      <c r="U14" s="133">
        <f>U13-$U$7</f>
        <v>1.8800000000000001E-2</v>
      </c>
      <c r="V14" s="58">
        <f t="shared" si="7"/>
        <v>1.7500000000000002E-2</v>
      </c>
      <c r="W14" s="57">
        <f t="shared" si="8"/>
        <v>1333</v>
      </c>
      <c r="X14" s="57">
        <f>W14+Cockpit!$K$9</f>
        <v>1592.4933333333333</v>
      </c>
      <c r="Y14" s="57">
        <f>-Cockpit!$K$12-Cockpit!$H$25*(Szenarien!W14-Szenarien!$AL$13)</f>
        <v>-317.82666666666665</v>
      </c>
      <c r="Z14" s="57">
        <f>Cockpit!$Q$21-U14*(T14-$T$13)/12-(U14-$U$13)*$T$13/12</f>
        <v>-498.20000000000005</v>
      </c>
      <c r="AA14" s="57">
        <f>Cockpit!$Q$22-V14*(T14-$T$13)/12-(V14-$V$13)*$T$13/12</f>
        <v>-463.75000000000006</v>
      </c>
      <c r="AB14" s="57">
        <f t="shared" si="13"/>
        <v>312.71666666666664</v>
      </c>
      <c r="AC14" s="57">
        <f>Cockpit!$Q$29</f>
        <v>-317.82666666666665</v>
      </c>
      <c r="AD14" s="57">
        <f>Cockpit!$Q$31-Cockpit!$H$20*Cockpit!$H$21*(1+Cockpit!$D$21)*(R14-$R13)/12</f>
        <v>-519.15319666666676</v>
      </c>
      <c r="AE14" s="57">
        <f>(X14+Z14+AC14+AD14)*Cockpit!$Q$33</f>
        <v>108.07165739999996</v>
      </c>
      <c r="AF14" s="335">
        <f t="shared" ref="AF14:AF17" si="15">AB14-AE14</f>
        <v>204.64500926666668</v>
      </c>
    </row>
    <row r="15" spans="2:38">
      <c r="B15" s="331">
        <f>B14-$B$7</f>
        <v>347400</v>
      </c>
      <c r="C15" s="49">
        <f t="shared" si="0"/>
        <v>0.88975937325125909</v>
      </c>
      <c r="D15" s="50">
        <f t="shared" si="10"/>
        <v>309102.40626748739</v>
      </c>
      <c r="E15" s="51">
        <f t="shared" si="1"/>
        <v>1.9800000000000002E-2</v>
      </c>
      <c r="F15" s="51">
        <f t="shared" si="2"/>
        <v>1.7500000000000002E-2</v>
      </c>
      <c r="G15" s="50">
        <f t="shared" si="3"/>
        <v>1333</v>
      </c>
      <c r="H15" s="50">
        <f>G15+Cockpit!$K$9</f>
        <v>1592.4933333333333</v>
      </c>
      <c r="I15" s="50">
        <f>-Cockpit!$K$12-Cockpit!$H$25*(Szenarien!G15-Szenarien!$AL$13)</f>
        <v>-317.82666666666665</v>
      </c>
      <c r="J15" s="50">
        <f>Cockpit!$Q$21-E15*(D15-$D13)/12</f>
        <v>-510.01897034135425</v>
      </c>
      <c r="K15" s="50">
        <f>Cockpit!$Q$22-F15*(D15-$D13)/12</f>
        <v>-450.77434247341915</v>
      </c>
      <c r="L15" s="50">
        <f t="shared" si="11"/>
        <v>313.87335385189334</v>
      </c>
      <c r="M15" s="50">
        <f>Cockpit!$Q$29</f>
        <v>-317.82666666666665</v>
      </c>
      <c r="N15" s="50">
        <f>Cockpit!$Q$31-Cockpit!$H$20*Cockpit!$H$21*(1+Cockpit!$D$21)*(B15-$B13)/12</f>
        <v>-505.09369666666674</v>
      </c>
      <c r="O15" s="50">
        <f>(H15+J15+M15+N15)*Cockpit!$Q$33</f>
        <v>109.01267985663117</v>
      </c>
      <c r="P15" s="294">
        <f t="shared" si="14"/>
        <v>204.86067399526218</v>
      </c>
      <c r="R15" s="343">
        <f t="shared" si="5"/>
        <v>357400</v>
      </c>
      <c r="S15" s="49">
        <f t="shared" si="6"/>
        <v>0.88975937325125909</v>
      </c>
      <c r="T15" s="50">
        <f t="shared" si="12"/>
        <v>318000</v>
      </c>
      <c r="U15" s="131">
        <f>U14-$U$7</f>
        <v>1.78E-2</v>
      </c>
      <c r="V15" s="51">
        <f t="shared" si="7"/>
        <v>1.7500000000000002E-2</v>
      </c>
      <c r="W15" s="50">
        <f t="shared" si="8"/>
        <v>1333</v>
      </c>
      <c r="X15" s="50">
        <f>W15+Cockpit!$K$9</f>
        <v>1592.4933333333333</v>
      </c>
      <c r="Y15" s="50">
        <f>-Cockpit!$K$12-Cockpit!$H$25*(Szenarien!W15-Szenarien!$AL$13)</f>
        <v>-317.82666666666665</v>
      </c>
      <c r="Z15" s="50">
        <f>Cockpit!$Q$21-U15*(T15-$T$13)/12-(U15-$U$13)*$T$13/12</f>
        <v>-471.7</v>
      </c>
      <c r="AA15" s="50">
        <f>Cockpit!$Q$22-V15*(T15-$T$13)/12-(V15-$V$13)*$T$13/12</f>
        <v>-463.75000000000006</v>
      </c>
      <c r="AB15" s="50">
        <f t="shared" si="13"/>
        <v>339.21666666666664</v>
      </c>
      <c r="AC15" s="50">
        <f>Cockpit!$Q$29</f>
        <v>-317.82666666666665</v>
      </c>
      <c r="AD15" s="50">
        <f>Cockpit!$Q$31-Cockpit!$H$20*Cockpit!$H$21*(1+Cockpit!$D$21)*(R15-$R13)/12</f>
        <v>-519.15319666666676</v>
      </c>
      <c r="AE15" s="50">
        <f>(X15+Z15+AC15+AD15)*Cockpit!$Q$33</f>
        <v>119.20165739999997</v>
      </c>
      <c r="AF15" s="294">
        <f t="shared" si="15"/>
        <v>220.01500926666665</v>
      </c>
    </row>
    <row r="16" spans="2:38">
      <c r="B16" s="331">
        <f>B15-$B$7</f>
        <v>342400</v>
      </c>
      <c r="C16" s="49">
        <f t="shared" si="0"/>
        <v>0.88975937325125909</v>
      </c>
      <c r="D16" s="50">
        <f t="shared" si="10"/>
        <v>304653.60940123111</v>
      </c>
      <c r="E16" s="51">
        <f t="shared" si="1"/>
        <v>1.9800000000000002E-2</v>
      </c>
      <c r="F16" s="51">
        <f t="shared" si="2"/>
        <v>1.7500000000000002E-2</v>
      </c>
      <c r="G16" s="50">
        <f t="shared" si="3"/>
        <v>1333</v>
      </c>
      <c r="H16" s="50">
        <f>G16+Cockpit!$K$9</f>
        <v>1592.4933333333333</v>
      </c>
      <c r="I16" s="50">
        <f>-Cockpit!$K$12-Cockpit!$H$25*(Szenarien!G16-Szenarien!$AL$13)</f>
        <v>-317.82666666666665</v>
      </c>
      <c r="J16" s="50">
        <f>Cockpit!$Q$21-E16*(D16-$D13)/12</f>
        <v>-502.67845551203135</v>
      </c>
      <c r="K16" s="50">
        <f>Cockpit!$Q$22-F16*(D16-$D13)/12</f>
        <v>-444.28651371012876</v>
      </c>
      <c r="L16" s="50">
        <f t="shared" si="11"/>
        <v>327.70169744450658</v>
      </c>
      <c r="M16" s="50">
        <f>Cockpit!$Q$29</f>
        <v>-317.82666666666665</v>
      </c>
      <c r="N16" s="50">
        <f>Cockpit!$Q$31-Cockpit!$H$20*Cockpit!$H$21*(1+Cockpit!$D$21)*(B16-$B13)/12</f>
        <v>-498.06394666666677</v>
      </c>
      <c r="O16" s="50">
        <f>(H16+J16+M16+N16)*Cockpit!$Q$33</f>
        <v>115.04819108494679</v>
      </c>
      <c r="P16" s="294">
        <f t="shared" si="14"/>
        <v>212.6535063595598</v>
      </c>
      <c r="R16" s="343">
        <f t="shared" si="5"/>
        <v>357400</v>
      </c>
      <c r="S16" s="49">
        <f t="shared" si="6"/>
        <v>0.88975937325125909</v>
      </c>
      <c r="T16" s="50">
        <f t="shared" si="12"/>
        <v>318000</v>
      </c>
      <c r="U16" s="131">
        <f>U15-$U$7</f>
        <v>1.6799999999999999E-2</v>
      </c>
      <c r="V16" s="51">
        <f t="shared" si="7"/>
        <v>1.7500000000000002E-2</v>
      </c>
      <c r="W16" s="50">
        <f t="shared" si="8"/>
        <v>1333</v>
      </c>
      <c r="X16" s="50">
        <f>W16+Cockpit!$K$9</f>
        <v>1592.4933333333333</v>
      </c>
      <c r="Y16" s="50">
        <f>-Cockpit!$K$12-Cockpit!$H$25*(Szenarien!W16-Szenarien!$AL$13)</f>
        <v>-317.82666666666665</v>
      </c>
      <c r="Z16" s="50">
        <f>Cockpit!$Q$21-U16*(T16-$T$13)/12-(U16-$U$13)*$T$13/12</f>
        <v>-445.2</v>
      </c>
      <c r="AA16" s="50">
        <f>Cockpit!$Q$22-V16*(T16-$T$13)/12-(V16-$V$13)*$T$13/12</f>
        <v>-463.75000000000006</v>
      </c>
      <c r="AB16" s="50">
        <f t="shared" si="13"/>
        <v>365.71666666666664</v>
      </c>
      <c r="AC16" s="50">
        <f>Cockpit!$Q$29</f>
        <v>-317.82666666666665</v>
      </c>
      <c r="AD16" s="50">
        <f>Cockpit!$Q$31-Cockpit!$H$20*Cockpit!$H$21*(1+Cockpit!$D$21)*(R16-$R13)/12</f>
        <v>-519.15319666666676</v>
      </c>
      <c r="AE16" s="50">
        <f>(X16+Z16+AC16+AD16)*Cockpit!$Q$33</f>
        <v>130.33165739999998</v>
      </c>
      <c r="AF16" s="294">
        <f t="shared" si="15"/>
        <v>235.38500926666666</v>
      </c>
    </row>
    <row r="17" spans="2:48" ht="15" thickBot="1">
      <c r="B17" s="336">
        <f>B16-$B$7</f>
        <v>337400</v>
      </c>
      <c r="C17" s="337">
        <f t="shared" si="0"/>
        <v>0.88975937325125909</v>
      </c>
      <c r="D17" s="338">
        <f t="shared" si="10"/>
        <v>300204.81253497483</v>
      </c>
      <c r="E17" s="339">
        <f t="shared" si="1"/>
        <v>1.9800000000000002E-2</v>
      </c>
      <c r="F17" s="339">
        <f t="shared" si="2"/>
        <v>1.7500000000000002E-2</v>
      </c>
      <c r="G17" s="338">
        <f t="shared" si="3"/>
        <v>1333</v>
      </c>
      <c r="H17" s="338">
        <f>G17+Cockpit!$K$9</f>
        <v>1592.4933333333333</v>
      </c>
      <c r="I17" s="338">
        <f>-Cockpit!$K$12-Cockpit!$H$25*(Szenarien!G17-Szenarien!$AL$13)</f>
        <v>-317.82666666666665</v>
      </c>
      <c r="J17" s="338">
        <f>Cockpit!$Q$21-E17*(D17-$D13)/12</f>
        <v>-495.33794068270851</v>
      </c>
      <c r="K17" s="338">
        <f>Cockpit!$Q$22-F17*(D17-$D13)/12</f>
        <v>-437.79868494683836</v>
      </c>
      <c r="L17" s="338">
        <f t="shared" si="11"/>
        <v>341.53004103711993</v>
      </c>
      <c r="M17" s="338">
        <f>Cockpit!$Q$29</f>
        <v>-317.82666666666665</v>
      </c>
      <c r="N17" s="338">
        <f>Cockpit!$Q$31-Cockpit!$H$20*Cockpit!$H$21*(1+Cockpit!$D$21)*(B17-$B13)/12</f>
        <v>-491.03419666666679</v>
      </c>
      <c r="O17" s="338">
        <f>(H17+J17+M17+N17)*Cockpit!$Q$33</f>
        <v>121.08370231326242</v>
      </c>
      <c r="P17" s="296">
        <f t="shared" si="14"/>
        <v>220.44633872385751</v>
      </c>
      <c r="R17" s="346">
        <f t="shared" si="5"/>
        <v>357400</v>
      </c>
      <c r="S17" s="337">
        <f t="shared" si="6"/>
        <v>0.88975937325125909</v>
      </c>
      <c r="T17" s="338">
        <f t="shared" si="12"/>
        <v>318000</v>
      </c>
      <c r="U17" s="349">
        <f>U16-$U$7</f>
        <v>1.5799999999999998E-2</v>
      </c>
      <c r="V17" s="339">
        <f t="shared" si="7"/>
        <v>1.7500000000000002E-2</v>
      </c>
      <c r="W17" s="338">
        <f t="shared" si="8"/>
        <v>1333</v>
      </c>
      <c r="X17" s="338">
        <f>W17+Cockpit!$K$9</f>
        <v>1592.4933333333333</v>
      </c>
      <c r="Y17" s="338">
        <f>-Cockpit!$K$12-Cockpit!$H$25*(Szenarien!W17-Szenarien!$AL$13)</f>
        <v>-317.82666666666665</v>
      </c>
      <c r="Z17" s="338">
        <f>Cockpit!$Q$21-U17*(T17-$T$13)/12-(U17-$U$13)*$T$13/12</f>
        <v>-418.69999999999993</v>
      </c>
      <c r="AA17" s="338">
        <f>Cockpit!$Q$22-V17*(T17-$T$13)/12-(V17-$V$13)*$T$13/12</f>
        <v>-463.75000000000006</v>
      </c>
      <c r="AB17" s="338">
        <f t="shared" si="13"/>
        <v>392.21666666666675</v>
      </c>
      <c r="AC17" s="338">
        <f>Cockpit!$Q$29</f>
        <v>-317.82666666666665</v>
      </c>
      <c r="AD17" s="338">
        <f>Cockpit!$Q$31-Cockpit!$H$20*Cockpit!$H$21*(1+Cockpit!$D$21)*(R17-$R13)/12</f>
        <v>-519.15319666666676</v>
      </c>
      <c r="AE17" s="338">
        <f>(X17+Z17+AC17+AD17)*Cockpit!$Q$33</f>
        <v>141.46165740000006</v>
      </c>
      <c r="AF17" s="296">
        <f t="shared" si="15"/>
        <v>250.75500926666669</v>
      </c>
    </row>
    <row r="20" spans="2:48" ht="15" thickBot="1">
      <c r="B20" s="59"/>
      <c r="C20" s="59" t="s">
        <v>299</v>
      </c>
      <c r="R20" s="59"/>
      <c r="S20" s="59"/>
      <c r="U20" s="59"/>
      <c r="V20" s="59" t="s">
        <v>299</v>
      </c>
      <c r="AH20" s="59"/>
      <c r="AI20" s="59"/>
      <c r="AK20" s="59"/>
      <c r="AL20" s="59"/>
      <c r="AM20" s="59" t="s">
        <v>299</v>
      </c>
    </row>
    <row r="21" spans="2:48" ht="12.75" customHeight="1" thickBot="1">
      <c r="B21" s="507" t="s">
        <v>1</v>
      </c>
      <c r="C21" s="367">
        <v>0.05</v>
      </c>
      <c r="D21" s="530" t="s">
        <v>307</v>
      </c>
      <c r="E21" s="519" t="s">
        <v>392</v>
      </c>
      <c r="F21" s="519" t="s">
        <v>393</v>
      </c>
      <c r="G21" s="519" t="s">
        <v>298</v>
      </c>
      <c r="H21" s="519" t="s">
        <v>13</v>
      </c>
      <c r="I21" s="519" t="s">
        <v>83</v>
      </c>
      <c r="J21" s="519" t="s">
        <v>45</v>
      </c>
      <c r="K21" s="519" t="s">
        <v>46</v>
      </c>
      <c r="L21" s="519" t="s">
        <v>302</v>
      </c>
      <c r="M21" s="519" t="s">
        <v>304</v>
      </c>
      <c r="N21" s="519" t="s">
        <v>303</v>
      </c>
      <c r="O21" s="519" t="s">
        <v>110</v>
      </c>
      <c r="P21" s="522" t="s">
        <v>301</v>
      </c>
      <c r="R21" s="524" t="s">
        <v>1</v>
      </c>
      <c r="S21" s="519" t="s">
        <v>391</v>
      </c>
      <c r="T21" s="519" t="s">
        <v>307</v>
      </c>
      <c r="U21" s="521" t="s">
        <v>392</v>
      </c>
      <c r="V21" s="366">
        <v>5.0000000000000001E-3</v>
      </c>
      <c r="W21" s="528" t="s">
        <v>298</v>
      </c>
      <c r="X21" s="526" t="s">
        <v>13</v>
      </c>
      <c r="Y21" s="526" t="s">
        <v>83</v>
      </c>
      <c r="Z21" s="526" t="s">
        <v>45</v>
      </c>
      <c r="AA21" s="526" t="s">
        <v>46</v>
      </c>
      <c r="AB21" s="526" t="s">
        <v>302</v>
      </c>
      <c r="AC21" s="526" t="s">
        <v>304</v>
      </c>
      <c r="AD21" s="526" t="s">
        <v>303</v>
      </c>
      <c r="AE21" s="526" t="s">
        <v>110</v>
      </c>
      <c r="AF21" s="522" t="s">
        <v>301</v>
      </c>
      <c r="AH21" s="524" t="s">
        <v>1</v>
      </c>
      <c r="AI21" s="519" t="s">
        <v>391</v>
      </c>
      <c r="AJ21" s="519" t="s">
        <v>307</v>
      </c>
      <c r="AK21" s="519" t="s">
        <v>392</v>
      </c>
      <c r="AL21" s="521" t="s">
        <v>393</v>
      </c>
      <c r="AM21" s="368">
        <v>26</v>
      </c>
      <c r="AN21" s="530" t="s">
        <v>13</v>
      </c>
      <c r="AO21" s="526" t="s">
        <v>83</v>
      </c>
      <c r="AP21" s="526" t="s">
        <v>45</v>
      </c>
      <c r="AQ21" s="526" t="s">
        <v>46</v>
      </c>
      <c r="AR21" s="526" t="s">
        <v>302</v>
      </c>
      <c r="AS21" s="526" t="s">
        <v>304</v>
      </c>
      <c r="AT21" s="526" t="s">
        <v>303</v>
      </c>
      <c r="AU21" s="526" t="s">
        <v>110</v>
      </c>
      <c r="AV21" s="522" t="s">
        <v>301</v>
      </c>
    </row>
    <row r="22" spans="2:48" ht="15.75" customHeight="1" thickBot="1">
      <c r="B22" s="525"/>
      <c r="C22" s="325" t="s">
        <v>300</v>
      </c>
      <c r="D22" s="527"/>
      <c r="E22" s="520"/>
      <c r="F22" s="520"/>
      <c r="G22" s="520"/>
      <c r="H22" s="520"/>
      <c r="I22" s="520"/>
      <c r="J22" s="520"/>
      <c r="K22" s="520"/>
      <c r="L22" s="520"/>
      <c r="M22" s="520"/>
      <c r="N22" s="520"/>
      <c r="O22" s="520"/>
      <c r="P22" s="523"/>
      <c r="R22" s="525"/>
      <c r="S22" s="520"/>
      <c r="T22" s="520"/>
      <c r="U22" s="520"/>
      <c r="V22" s="325" t="s">
        <v>46</v>
      </c>
      <c r="W22" s="520"/>
      <c r="X22" s="527"/>
      <c r="Y22" s="527"/>
      <c r="Z22" s="527"/>
      <c r="AA22" s="527"/>
      <c r="AB22" s="527"/>
      <c r="AC22" s="527"/>
      <c r="AD22" s="527"/>
      <c r="AE22" s="527"/>
      <c r="AF22" s="523"/>
      <c r="AH22" s="525"/>
      <c r="AI22" s="520"/>
      <c r="AJ22" s="520"/>
      <c r="AK22" s="520"/>
      <c r="AL22" s="520"/>
      <c r="AM22" s="325" t="s">
        <v>298</v>
      </c>
      <c r="AN22" s="527"/>
      <c r="AO22" s="527"/>
      <c r="AP22" s="527"/>
      <c r="AQ22" s="527"/>
      <c r="AR22" s="527"/>
      <c r="AS22" s="527"/>
      <c r="AT22" s="527"/>
      <c r="AU22" s="527"/>
      <c r="AV22" s="523"/>
    </row>
    <row r="23" spans="2:48">
      <c r="B23" s="340">
        <f t="shared" ref="B23:B31" si="16">$AL$9</f>
        <v>357400</v>
      </c>
      <c r="C23" s="341">
        <f>C24+$C$21</f>
        <v>1.0897593732512592</v>
      </c>
      <c r="D23" s="342">
        <f t="shared" ref="D23:D31" si="17">C23*B23</f>
        <v>389480</v>
      </c>
      <c r="E23" s="329">
        <f t="shared" ref="E23:E31" si="18">$AL$11</f>
        <v>1.9800000000000002E-2</v>
      </c>
      <c r="F23" s="329">
        <f t="shared" ref="F23:F31" si="19">$AL$12</f>
        <v>1.7500000000000002E-2</v>
      </c>
      <c r="G23" s="328">
        <f t="shared" ref="G23:G31" si="20">$AL$13</f>
        <v>1333</v>
      </c>
      <c r="H23" s="328">
        <f>G23+Cockpit!$K$9</f>
        <v>1592.4933333333333</v>
      </c>
      <c r="I23" s="328">
        <f>-Cockpit!$K$12-Cockpit!$H$25*(Szenarien!G23-Szenarien!$AL$13)</f>
        <v>-317.82666666666665</v>
      </c>
      <c r="J23" s="328">
        <f>Cockpit!$Q$21-E23*(D23-$D27)/12</f>
        <v>-642.64200000000005</v>
      </c>
      <c r="K23" s="328">
        <f>Cockpit!$Q$22-F23*(D23-$D27)/12</f>
        <v>-567.99166666666679</v>
      </c>
      <c r="L23" s="328">
        <f>H23+I23+J23+K23</f>
        <v>64.032999999999902</v>
      </c>
      <c r="M23" s="328">
        <f>Cockpit!$Q$29</f>
        <v>-317.82666666666665</v>
      </c>
      <c r="N23" s="328">
        <f>Cockpit!$Q$31-Cockpit!$H$20*Cockpit!$H$21*(1+Cockpit!$D$21)*(B23-$B27)/12</f>
        <v>-519.15319666666676</v>
      </c>
      <c r="O23" s="328">
        <f>(H23+J23+M23+N23)*Cockpit!$Q$33</f>
        <v>47.406017399999968</v>
      </c>
      <c r="P23" s="330">
        <f t="shared" ref="P23:P26" si="21">L23-O23</f>
        <v>16.626982599999934</v>
      </c>
      <c r="R23" s="340">
        <f t="shared" ref="R23:R31" si="22">$AL$9</f>
        <v>357400</v>
      </c>
      <c r="S23" s="327">
        <f t="shared" ref="S23:S31" si="23">$AL$10</f>
        <v>0.88975937325125909</v>
      </c>
      <c r="T23" s="328">
        <f>R23*S23</f>
        <v>318000</v>
      </c>
      <c r="U23" s="329">
        <f t="shared" ref="U23:U31" si="24">$AL$11</f>
        <v>1.9800000000000002E-2</v>
      </c>
      <c r="V23" s="348">
        <f>V24+$V$21</f>
        <v>3.7499999999999999E-2</v>
      </c>
      <c r="W23" s="328">
        <f t="shared" ref="W23:W31" si="25">$AL$13</f>
        <v>1333</v>
      </c>
      <c r="X23" s="328">
        <f>W23+Cockpit!$K$9</f>
        <v>1592.4933333333333</v>
      </c>
      <c r="Y23" s="328">
        <f>-Cockpit!$K$12-Cockpit!$H$25*(Szenarien!W23-Szenarien!$AL$13)</f>
        <v>-317.82666666666665</v>
      </c>
      <c r="Z23" s="328">
        <f>Cockpit!$Q$21-U23*(T23-$T$13)/12-(U23-$U$13)*$T$13/12</f>
        <v>-524.70000000000005</v>
      </c>
      <c r="AA23" s="328">
        <f>Cockpit!$Q$22-V23*(T23-$T$13)/12-(V23-$V$13)*$T$13/12</f>
        <v>-993.75</v>
      </c>
      <c r="AB23" s="328">
        <f>X23+Y23+Z23+AA23</f>
        <v>-243.7833333333333</v>
      </c>
      <c r="AC23" s="328">
        <f>Cockpit!$Q$29</f>
        <v>-317.82666666666665</v>
      </c>
      <c r="AD23" s="328">
        <f>Cockpit!$Q$31-Cockpit!$H$20*Cockpit!$H$21*(1+Cockpit!$D$21)*(R23-$R27)/12</f>
        <v>-519.15319666666676</v>
      </c>
      <c r="AE23" s="328">
        <f>(X23+Z23+AC23+AD23)*Cockpit!$Q$33</f>
        <v>96.941657399999968</v>
      </c>
      <c r="AF23" s="330">
        <f t="shared" ref="AF23:AF26" si="26">AB23-AE23</f>
        <v>-340.72499073333324</v>
      </c>
      <c r="AH23" s="340">
        <f t="shared" ref="AH23:AH31" si="27">$AL$9</f>
        <v>357400</v>
      </c>
      <c r="AI23" s="327">
        <f t="shared" ref="AI23:AI31" si="28">$AL$10</f>
        <v>0.88975937325125909</v>
      </c>
      <c r="AJ23" s="328">
        <f>AH23*AI23</f>
        <v>318000</v>
      </c>
      <c r="AK23" s="329">
        <f t="shared" ref="AK23:AK31" si="29">$AL$11</f>
        <v>1.9800000000000002E-2</v>
      </c>
      <c r="AL23" s="329">
        <f t="shared" ref="AL23:AL31" si="30">$AL$12</f>
        <v>1.7500000000000002E-2</v>
      </c>
      <c r="AM23" s="350">
        <f>AM24+$AM$21</f>
        <v>1437</v>
      </c>
      <c r="AN23" s="328">
        <f>AM23+Cockpit!$K$9</f>
        <v>1696.4933333333333</v>
      </c>
      <c r="AO23" s="328">
        <f>-Cockpit!$K$12-Cockpit!$H$25*(Szenarien!AM23-Szenarien!$AL$13)</f>
        <v>-317.82666666666665</v>
      </c>
      <c r="AP23" s="328">
        <f>Cockpit!$Q$21-AK23*(AJ23-$T$13)/12-(AK23-$U$13)*$T$13/12</f>
        <v>-524.70000000000005</v>
      </c>
      <c r="AQ23" s="328">
        <f>Cockpit!$Q$22-AL23*(AJ23-$T$13)/12-(AL23-$V$13)*$T$13/12</f>
        <v>-463.75000000000006</v>
      </c>
      <c r="AR23" s="328">
        <f>AN23+AO23+AP23+AQ23</f>
        <v>390.21666666666664</v>
      </c>
      <c r="AS23" s="328">
        <f>Cockpit!$Q$29</f>
        <v>-317.82666666666665</v>
      </c>
      <c r="AT23" s="328">
        <f>Cockpit!$Q$31-Cockpit!$H$20*Cockpit!$H$21*(1+Cockpit!$D$21)*(AH23-$AH27)/12</f>
        <v>-519.15319666666676</v>
      </c>
      <c r="AU23" s="328">
        <f>(AN23+AP23+AS23+AT23)*Cockpit!$Q$33</f>
        <v>140.62165739999998</v>
      </c>
      <c r="AV23" s="330">
        <f t="shared" ref="AV23:AV26" si="31">AR23-AU23</f>
        <v>249.59500926666666</v>
      </c>
    </row>
    <row r="24" spans="2:48">
      <c r="B24" s="343">
        <f t="shared" si="16"/>
        <v>357400</v>
      </c>
      <c r="C24" s="128">
        <f>C25+$C$21</f>
        <v>1.0397593732512591</v>
      </c>
      <c r="D24" s="53">
        <f t="shared" si="17"/>
        <v>371610</v>
      </c>
      <c r="E24" s="51">
        <f t="shared" si="18"/>
        <v>1.9800000000000002E-2</v>
      </c>
      <c r="F24" s="51">
        <f t="shared" si="19"/>
        <v>1.7500000000000002E-2</v>
      </c>
      <c r="G24" s="50">
        <f t="shared" si="20"/>
        <v>1333</v>
      </c>
      <c r="H24" s="50">
        <f>G24+Cockpit!$K$9</f>
        <v>1592.4933333333333</v>
      </c>
      <c r="I24" s="50">
        <f>-Cockpit!$K$12-Cockpit!$H$25*(Szenarien!G24-Szenarien!$AL$13)</f>
        <v>-317.82666666666665</v>
      </c>
      <c r="J24" s="50">
        <f>Cockpit!$Q$21-E24*(D24-$D27)/12</f>
        <v>-613.15650000000005</v>
      </c>
      <c r="K24" s="50">
        <f>Cockpit!$Q$22-F24*(D24-$D27)/12</f>
        <v>-541.93125000000009</v>
      </c>
      <c r="L24" s="50">
        <f t="shared" ref="L24:L31" si="32">H24+I24+J24+K24</f>
        <v>119.5789166666666</v>
      </c>
      <c r="M24" s="50">
        <f>Cockpit!$Q$29</f>
        <v>-317.82666666666665</v>
      </c>
      <c r="N24" s="50">
        <f>Cockpit!$Q$31-Cockpit!$H$20*Cockpit!$H$21*(1+Cockpit!$D$21)*(B24-$B27)/12</f>
        <v>-519.15319666666676</v>
      </c>
      <c r="O24" s="50">
        <f>(H24+J24+M24+N24)*Cockpit!$Q$33</f>
        <v>59.789927399999968</v>
      </c>
      <c r="P24" s="294">
        <f t="shared" si="21"/>
        <v>59.788989266666633</v>
      </c>
      <c r="R24" s="343">
        <f t="shared" si="22"/>
        <v>357400</v>
      </c>
      <c r="S24" s="49">
        <f t="shared" si="23"/>
        <v>0.88975937325125909</v>
      </c>
      <c r="T24" s="50">
        <f t="shared" ref="T24:T31" si="33">R24*S24</f>
        <v>318000</v>
      </c>
      <c r="U24" s="51">
        <f t="shared" si="24"/>
        <v>1.9800000000000002E-2</v>
      </c>
      <c r="V24" s="131">
        <f>V25+$V$21</f>
        <v>3.2500000000000001E-2</v>
      </c>
      <c r="W24" s="50">
        <f t="shared" si="25"/>
        <v>1333</v>
      </c>
      <c r="X24" s="50">
        <f>W24+Cockpit!$K$9</f>
        <v>1592.4933333333333</v>
      </c>
      <c r="Y24" s="50">
        <f>-Cockpit!$K$12-Cockpit!$H$25*(Szenarien!W24-Szenarien!$AL$13)</f>
        <v>-317.82666666666665</v>
      </c>
      <c r="Z24" s="50">
        <f>Cockpit!$Q$21-U24*(T24-$T$13)/12-(U24-$U$13)*$T$13/12</f>
        <v>-524.70000000000005</v>
      </c>
      <c r="AA24" s="50">
        <f>Cockpit!$Q$22-V24*(T24-$T$13)/12-(V24-$V$13)*$T$13/12</f>
        <v>-861.25</v>
      </c>
      <c r="AB24" s="50">
        <f t="shared" ref="AB24:AB31" si="34">X24+Y24+Z24+AA24</f>
        <v>-111.2833333333333</v>
      </c>
      <c r="AC24" s="50">
        <f>Cockpit!$Q$29</f>
        <v>-317.82666666666665</v>
      </c>
      <c r="AD24" s="50">
        <f>Cockpit!$Q$31-Cockpit!$H$20*Cockpit!$H$21*(1+Cockpit!$D$21)*(R24-$R27)/12</f>
        <v>-519.15319666666676</v>
      </c>
      <c r="AE24" s="50">
        <f>(X24+Z24+AC24+AD24)*Cockpit!$Q$33</f>
        <v>96.941657399999968</v>
      </c>
      <c r="AF24" s="294">
        <f t="shared" si="26"/>
        <v>-208.22499073333327</v>
      </c>
      <c r="AH24" s="343">
        <f t="shared" si="27"/>
        <v>357400</v>
      </c>
      <c r="AI24" s="49">
        <f t="shared" si="28"/>
        <v>0.88975937325125909</v>
      </c>
      <c r="AJ24" s="50">
        <f t="shared" ref="AJ24:AJ31" si="35">AH24*AI24</f>
        <v>318000</v>
      </c>
      <c r="AK24" s="51">
        <f t="shared" si="29"/>
        <v>1.9800000000000002E-2</v>
      </c>
      <c r="AL24" s="51">
        <f t="shared" si="30"/>
        <v>1.7500000000000002E-2</v>
      </c>
      <c r="AM24" s="134">
        <f>AM25+$AM$21</f>
        <v>1411</v>
      </c>
      <c r="AN24" s="50">
        <f>AM24+Cockpit!$K$9</f>
        <v>1670.4933333333333</v>
      </c>
      <c r="AO24" s="50">
        <f>-Cockpit!$K$12-Cockpit!$H$25*(Szenarien!AM24-Szenarien!$AL$13)</f>
        <v>-317.82666666666665</v>
      </c>
      <c r="AP24" s="50">
        <f>Cockpit!$Q$21-AK24*(AJ24-$T$13)/12-(AK24-$U$13)*$T$13/12</f>
        <v>-524.70000000000005</v>
      </c>
      <c r="AQ24" s="50">
        <f>Cockpit!$Q$22-AL24*(AJ24-$T$13)/12-(AL24-$V$13)*$T$13/12</f>
        <v>-463.75000000000006</v>
      </c>
      <c r="AR24" s="50">
        <f t="shared" ref="AR24:AR31" si="36">AN24+AO24+AP24+AQ24</f>
        <v>364.21666666666664</v>
      </c>
      <c r="AS24" s="50">
        <f>Cockpit!$Q$29</f>
        <v>-317.82666666666665</v>
      </c>
      <c r="AT24" s="50">
        <f>Cockpit!$Q$31-Cockpit!$H$20*Cockpit!$H$21*(1+Cockpit!$D$21)*(AH24-$AH27)/12</f>
        <v>-519.15319666666676</v>
      </c>
      <c r="AU24" s="50">
        <f>(AN24+AP24+AS24+AT24)*Cockpit!$Q$33</f>
        <v>129.70165739999996</v>
      </c>
      <c r="AV24" s="294">
        <f t="shared" si="31"/>
        <v>234.51500926666668</v>
      </c>
    </row>
    <row r="25" spans="2:48">
      <c r="B25" s="343">
        <f t="shared" si="16"/>
        <v>357400</v>
      </c>
      <c r="C25" s="128">
        <f>C26+$C$21</f>
        <v>0.98975937325125918</v>
      </c>
      <c r="D25" s="53">
        <f t="shared" si="17"/>
        <v>353740.00000000006</v>
      </c>
      <c r="E25" s="51">
        <f t="shared" si="18"/>
        <v>1.9800000000000002E-2</v>
      </c>
      <c r="F25" s="51">
        <f t="shared" si="19"/>
        <v>1.7500000000000002E-2</v>
      </c>
      <c r="G25" s="50">
        <f t="shared" si="20"/>
        <v>1333</v>
      </c>
      <c r="H25" s="50">
        <f>G25+Cockpit!$K$9</f>
        <v>1592.4933333333333</v>
      </c>
      <c r="I25" s="50">
        <f>-Cockpit!$K$12-Cockpit!$H$25*(Szenarien!G25-Szenarien!$AL$13)</f>
        <v>-317.82666666666665</v>
      </c>
      <c r="J25" s="50">
        <f>Cockpit!$Q$21-E25*(D25-$D27)/12</f>
        <v>-583.67100000000016</v>
      </c>
      <c r="K25" s="50">
        <f>Cockpit!$Q$22-F25*(D25-$D27)/12</f>
        <v>-515.87083333333351</v>
      </c>
      <c r="L25" s="50">
        <f t="shared" si="32"/>
        <v>175.12483333333307</v>
      </c>
      <c r="M25" s="50">
        <f>Cockpit!$Q$29</f>
        <v>-317.82666666666665</v>
      </c>
      <c r="N25" s="50">
        <f>Cockpit!$Q$31-Cockpit!$H$20*Cockpit!$H$21*(1+Cockpit!$D$21)*(B25-$B27)/12</f>
        <v>-519.15319666666676</v>
      </c>
      <c r="O25" s="50">
        <f>(H25+J25+M25+N25)*Cockpit!$Q$33</f>
        <v>72.173837399999869</v>
      </c>
      <c r="P25" s="294">
        <f t="shared" si="21"/>
        <v>102.9509959333332</v>
      </c>
      <c r="R25" s="343">
        <f t="shared" si="22"/>
        <v>357400</v>
      </c>
      <c r="S25" s="49">
        <f t="shared" si="23"/>
        <v>0.88975937325125909</v>
      </c>
      <c r="T25" s="50">
        <f t="shared" si="33"/>
        <v>318000</v>
      </c>
      <c r="U25" s="51">
        <f t="shared" si="24"/>
        <v>1.9800000000000002E-2</v>
      </c>
      <c r="V25" s="131">
        <f>V26+$V$21</f>
        <v>2.7500000000000004E-2</v>
      </c>
      <c r="W25" s="50">
        <f t="shared" si="25"/>
        <v>1333</v>
      </c>
      <c r="X25" s="50">
        <f>W25+Cockpit!$K$9</f>
        <v>1592.4933333333333</v>
      </c>
      <c r="Y25" s="50">
        <f>-Cockpit!$K$12-Cockpit!$H$25*(Szenarien!W25-Szenarien!$AL$13)</f>
        <v>-317.82666666666665</v>
      </c>
      <c r="Z25" s="50">
        <f>Cockpit!$Q$21-U25*(T25-$T$13)/12-(U25-$U$13)*$T$13/12</f>
        <v>-524.70000000000005</v>
      </c>
      <c r="AA25" s="50">
        <f>Cockpit!$Q$22-V25*(T25-$T$13)/12-(V25-$V$13)*$T$13/12</f>
        <v>-728.75000000000011</v>
      </c>
      <c r="AB25" s="50">
        <f t="shared" si="34"/>
        <v>21.216666666666583</v>
      </c>
      <c r="AC25" s="50">
        <f>Cockpit!$Q$29</f>
        <v>-317.82666666666665</v>
      </c>
      <c r="AD25" s="50">
        <f>Cockpit!$Q$31-Cockpit!$H$20*Cockpit!$H$21*(1+Cockpit!$D$21)*(R25-$R27)/12</f>
        <v>-519.15319666666676</v>
      </c>
      <c r="AE25" s="50">
        <f>(X25+Z25+AC25+AD25)*Cockpit!$Q$33</f>
        <v>96.941657399999968</v>
      </c>
      <c r="AF25" s="294">
        <f t="shared" si="26"/>
        <v>-75.724990733333385</v>
      </c>
      <c r="AH25" s="343">
        <f t="shared" si="27"/>
        <v>357400</v>
      </c>
      <c r="AI25" s="49">
        <f t="shared" si="28"/>
        <v>0.88975937325125909</v>
      </c>
      <c r="AJ25" s="50">
        <f t="shared" si="35"/>
        <v>318000</v>
      </c>
      <c r="AK25" s="51">
        <f t="shared" si="29"/>
        <v>1.9800000000000002E-2</v>
      </c>
      <c r="AL25" s="51">
        <f t="shared" si="30"/>
        <v>1.7500000000000002E-2</v>
      </c>
      <c r="AM25" s="134">
        <f>AM26+$AM$21</f>
        <v>1385</v>
      </c>
      <c r="AN25" s="50">
        <f>AM25+Cockpit!$K$9</f>
        <v>1644.4933333333333</v>
      </c>
      <c r="AO25" s="50">
        <f>-Cockpit!$K$12-Cockpit!$H$25*(Szenarien!AM25-Szenarien!$AL$13)</f>
        <v>-317.82666666666665</v>
      </c>
      <c r="AP25" s="50">
        <f>Cockpit!$Q$21-AK25*(AJ25-$T$13)/12-(AK25-$U$13)*$T$13/12</f>
        <v>-524.70000000000005</v>
      </c>
      <c r="AQ25" s="50">
        <f>Cockpit!$Q$22-AL25*(AJ25-$T$13)/12-(AL25-$V$13)*$T$13/12</f>
        <v>-463.75000000000006</v>
      </c>
      <c r="AR25" s="50">
        <f t="shared" si="36"/>
        <v>338.21666666666664</v>
      </c>
      <c r="AS25" s="50">
        <f>Cockpit!$Q$29</f>
        <v>-317.82666666666665</v>
      </c>
      <c r="AT25" s="50">
        <f>Cockpit!$Q$31-Cockpit!$H$20*Cockpit!$H$21*(1+Cockpit!$D$21)*(AH25-$AH27)/12</f>
        <v>-519.15319666666676</v>
      </c>
      <c r="AU25" s="50">
        <f>(AN25+AP25+AS25+AT25)*Cockpit!$Q$33</f>
        <v>118.78165739999997</v>
      </c>
      <c r="AV25" s="294">
        <f t="shared" si="31"/>
        <v>219.43500926666667</v>
      </c>
    </row>
    <row r="26" spans="2:48" ht="15" thickBot="1">
      <c r="B26" s="344">
        <f t="shared" si="16"/>
        <v>357400</v>
      </c>
      <c r="C26" s="128">
        <f>C27+$C$21</f>
        <v>0.93975937325125913</v>
      </c>
      <c r="D26" s="53">
        <f t="shared" si="17"/>
        <v>335870</v>
      </c>
      <c r="E26" s="54">
        <f t="shared" si="18"/>
        <v>1.9800000000000002E-2</v>
      </c>
      <c r="F26" s="54">
        <f t="shared" si="19"/>
        <v>1.7500000000000002E-2</v>
      </c>
      <c r="G26" s="53">
        <f t="shared" si="20"/>
        <v>1333</v>
      </c>
      <c r="H26" s="53">
        <f>G26+Cockpit!$K$9</f>
        <v>1592.4933333333333</v>
      </c>
      <c r="I26" s="53">
        <f>-Cockpit!$K$12-Cockpit!$H$25*(Szenarien!G26-Szenarien!$AL$13)</f>
        <v>-317.82666666666665</v>
      </c>
      <c r="J26" s="53">
        <f>Cockpit!$Q$21-E26*(D26-$D27)/12</f>
        <v>-554.18550000000005</v>
      </c>
      <c r="K26" s="53">
        <f>Cockpit!$Q$22-F26*(D26-$D27)/12</f>
        <v>-489.8104166666667</v>
      </c>
      <c r="L26" s="53">
        <f t="shared" si="32"/>
        <v>230.67075</v>
      </c>
      <c r="M26" s="53">
        <f>Cockpit!$Q$29</f>
        <v>-317.82666666666665</v>
      </c>
      <c r="N26" s="53">
        <f>Cockpit!$Q$31-Cockpit!$H$20*Cockpit!$H$21*(1+Cockpit!$D$21)*(B26-$B27)/12</f>
        <v>-519.15319666666676</v>
      </c>
      <c r="O26" s="53">
        <f>(H26+J26+M26+N26)*Cockpit!$Q$33</f>
        <v>84.557747399999968</v>
      </c>
      <c r="P26" s="333">
        <f t="shared" si="21"/>
        <v>146.11300260000002</v>
      </c>
      <c r="R26" s="344">
        <f t="shared" si="22"/>
        <v>357400</v>
      </c>
      <c r="S26" s="52">
        <f t="shared" si="23"/>
        <v>0.88975937325125909</v>
      </c>
      <c r="T26" s="53">
        <f t="shared" si="33"/>
        <v>318000</v>
      </c>
      <c r="U26" s="54">
        <f t="shared" si="24"/>
        <v>1.9800000000000002E-2</v>
      </c>
      <c r="V26" s="132">
        <f>V27+$V$21</f>
        <v>2.2500000000000003E-2</v>
      </c>
      <c r="W26" s="53">
        <f t="shared" si="25"/>
        <v>1333</v>
      </c>
      <c r="X26" s="53">
        <f>W26+Cockpit!$K$9</f>
        <v>1592.4933333333333</v>
      </c>
      <c r="Y26" s="53">
        <f>-Cockpit!$K$12-Cockpit!$H$25*(Szenarien!W26-Szenarien!$AL$13)</f>
        <v>-317.82666666666665</v>
      </c>
      <c r="Z26" s="53">
        <f>Cockpit!$Q$21-U26*(T26-$T$13)/12-(U26-$U$13)*$T$13/12</f>
        <v>-524.70000000000005</v>
      </c>
      <c r="AA26" s="53">
        <f>Cockpit!$Q$22-V26*(T26-$T$13)/12-(V26-$V$13)*$T$13/12</f>
        <v>-596.25000000000011</v>
      </c>
      <c r="AB26" s="53">
        <f t="shared" si="34"/>
        <v>153.71666666666658</v>
      </c>
      <c r="AC26" s="53">
        <f>Cockpit!$Q$29</f>
        <v>-317.82666666666665</v>
      </c>
      <c r="AD26" s="53">
        <f>Cockpit!$Q$31-Cockpit!$H$20*Cockpit!$H$21*(1+Cockpit!$D$21)*(R26-$R27)/12</f>
        <v>-519.15319666666676</v>
      </c>
      <c r="AE26" s="53">
        <f>(X26+Z26+AC26+AD26)*Cockpit!$Q$33</f>
        <v>96.941657399999968</v>
      </c>
      <c r="AF26" s="333">
        <f t="shared" si="26"/>
        <v>56.775009266666615</v>
      </c>
      <c r="AH26" s="344">
        <f t="shared" si="27"/>
        <v>357400</v>
      </c>
      <c r="AI26" s="52">
        <f t="shared" si="28"/>
        <v>0.88975937325125909</v>
      </c>
      <c r="AJ26" s="53">
        <f t="shared" si="35"/>
        <v>318000</v>
      </c>
      <c r="AK26" s="54">
        <f t="shared" si="29"/>
        <v>1.9800000000000002E-2</v>
      </c>
      <c r="AL26" s="54">
        <f t="shared" si="30"/>
        <v>1.7500000000000002E-2</v>
      </c>
      <c r="AM26" s="135">
        <f>AM27+$AM$21</f>
        <v>1359</v>
      </c>
      <c r="AN26" s="53">
        <f>AM26+Cockpit!$K$9</f>
        <v>1618.4933333333333</v>
      </c>
      <c r="AO26" s="53">
        <f>-Cockpit!$K$12-Cockpit!$H$25*(Szenarien!AM26-Szenarien!$AL$13)</f>
        <v>-317.82666666666665</v>
      </c>
      <c r="AP26" s="53">
        <f>Cockpit!$Q$21-AK26*(AJ26-$T$13)/12-(AK26-$U$13)*$T$13/12</f>
        <v>-524.70000000000005</v>
      </c>
      <c r="AQ26" s="53">
        <f>Cockpit!$Q$22-AL26*(AJ26-$T$13)/12-(AL26-$V$13)*$T$13/12</f>
        <v>-463.75000000000006</v>
      </c>
      <c r="AR26" s="53">
        <f t="shared" si="36"/>
        <v>312.21666666666664</v>
      </c>
      <c r="AS26" s="53">
        <f>Cockpit!$Q$29</f>
        <v>-317.82666666666665</v>
      </c>
      <c r="AT26" s="53">
        <f>Cockpit!$Q$31-Cockpit!$H$20*Cockpit!$H$21*(1+Cockpit!$D$21)*(AH26-$AH27)/12</f>
        <v>-519.15319666666676</v>
      </c>
      <c r="AU26" s="53">
        <f>(AN26+AP26+AS26+AT26)*Cockpit!$Q$33</f>
        <v>107.86165739999997</v>
      </c>
      <c r="AV26" s="333">
        <f t="shared" si="31"/>
        <v>204.35500926666668</v>
      </c>
    </row>
    <row r="27" spans="2:48" ht="15" thickBot="1">
      <c r="B27" s="357">
        <f t="shared" si="16"/>
        <v>357400</v>
      </c>
      <c r="C27" s="360">
        <f>$AL$10</f>
        <v>0.88975937325125909</v>
      </c>
      <c r="D27" s="354">
        <f t="shared" si="17"/>
        <v>318000</v>
      </c>
      <c r="E27" s="355">
        <f t="shared" si="18"/>
        <v>1.9800000000000002E-2</v>
      </c>
      <c r="F27" s="355">
        <f t="shared" si="19"/>
        <v>1.7500000000000002E-2</v>
      </c>
      <c r="G27" s="354">
        <f t="shared" si="20"/>
        <v>1333</v>
      </c>
      <c r="H27" s="354">
        <f>G27+Cockpit!$K$9</f>
        <v>1592.4933333333333</v>
      </c>
      <c r="I27" s="354">
        <f>-Cockpit!$K$12-Cockpit!$H$25*(Szenarien!G27-Szenarien!$AL$13)</f>
        <v>-317.82666666666665</v>
      </c>
      <c r="J27" s="354">
        <f>Cockpit!$Q$21-E27*(D27-$D27)/12</f>
        <v>-524.70000000000005</v>
      </c>
      <c r="K27" s="354">
        <f>Cockpit!$Q$22-F27*(D27-$D27)/12</f>
        <v>-463.75000000000006</v>
      </c>
      <c r="L27" s="354">
        <f t="shared" si="32"/>
        <v>286.21666666666664</v>
      </c>
      <c r="M27" s="354">
        <f>Cockpit!$Q$29</f>
        <v>-317.82666666666665</v>
      </c>
      <c r="N27" s="354">
        <f>Cockpit!$Q$31-Cockpit!$H$20*Cockpit!$H$21*(1+Cockpit!$D$21)*(B27-$B27)/12</f>
        <v>-519.15319666666676</v>
      </c>
      <c r="O27" s="354">
        <f>(H27+J27+M27+N27)*Cockpit!$Q$33</f>
        <v>96.941657399999968</v>
      </c>
      <c r="P27" s="356">
        <f>L27-O27</f>
        <v>189.27500926666667</v>
      </c>
      <c r="R27" s="357">
        <f t="shared" si="22"/>
        <v>357400</v>
      </c>
      <c r="S27" s="353">
        <f t="shared" si="23"/>
        <v>0.88975937325125909</v>
      </c>
      <c r="T27" s="354">
        <f t="shared" si="33"/>
        <v>318000</v>
      </c>
      <c r="U27" s="355">
        <f t="shared" si="24"/>
        <v>1.9800000000000002E-2</v>
      </c>
      <c r="V27" s="358">
        <f>$AL$12</f>
        <v>1.7500000000000002E-2</v>
      </c>
      <c r="W27" s="354">
        <f t="shared" si="25"/>
        <v>1333</v>
      </c>
      <c r="X27" s="354">
        <f>W27+Cockpit!$K$9</f>
        <v>1592.4933333333333</v>
      </c>
      <c r="Y27" s="354">
        <f>-Cockpit!$K$12-Cockpit!$H$25*(Szenarien!W27-Szenarien!$AL$13)</f>
        <v>-317.82666666666665</v>
      </c>
      <c r="Z27" s="354">
        <f>Cockpit!$Q$21-U27*(T27-$T$13)/12-(U27-$U$13)*$T$13/12</f>
        <v>-524.70000000000005</v>
      </c>
      <c r="AA27" s="354">
        <f>Cockpit!$Q$22-V27*(T27-$T$13)/12-(V27-$V$13)*$T$13/12</f>
        <v>-463.75000000000006</v>
      </c>
      <c r="AB27" s="354">
        <f t="shared" si="34"/>
        <v>286.21666666666664</v>
      </c>
      <c r="AC27" s="354">
        <f>Cockpit!$Q$29</f>
        <v>-317.82666666666665</v>
      </c>
      <c r="AD27" s="354">
        <f>Cockpit!$Q$31-Cockpit!$H$20*Cockpit!$H$21*(1+Cockpit!$D$21)*(R27-$R27)/12</f>
        <v>-519.15319666666676</v>
      </c>
      <c r="AE27" s="354">
        <f>(X27+Z27+AC27+AD27)*Cockpit!$Q$33</f>
        <v>96.941657399999968</v>
      </c>
      <c r="AF27" s="356">
        <f>AB27-AE27</f>
        <v>189.27500926666667</v>
      </c>
      <c r="AH27" s="357">
        <f t="shared" si="27"/>
        <v>357400</v>
      </c>
      <c r="AI27" s="353">
        <f t="shared" si="28"/>
        <v>0.88975937325125909</v>
      </c>
      <c r="AJ27" s="354">
        <f t="shared" si="35"/>
        <v>318000</v>
      </c>
      <c r="AK27" s="355">
        <f t="shared" si="29"/>
        <v>1.9800000000000002E-2</v>
      </c>
      <c r="AL27" s="355">
        <f t="shared" si="30"/>
        <v>1.7500000000000002E-2</v>
      </c>
      <c r="AM27" s="359">
        <f>$AL$13</f>
        <v>1333</v>
      </c>
      <c r="AN27" s="354">
        <f>AM27+Cockpit!$K$9</f>
        <v>1592.4933333333333</v>
      </c>
      <c r="AO27" s="354">
        <f>-Cockpit!$K$12-Cockpit!$H$25*(Szenarien!AM27-Szenarien!$AL$13)</f>
        <v>-317.82666666666665</v>
      </c>
      <c r="AP27" s="354">
        <f>Cockpit!$Q$21-AK27*(AJ27-$T$13)/12-(AK27-$U$13)*$T$13/12</f>
        <v>-524.70000000000005</v>
      </c>
      <c r="AQ27" s="354">
        <f>Cockpit!$Q$22-AL27*(AJ27-$T$13)/12-(AL27-$V$13)*$T$13/12</f>
        <v>-463.75000000000006</v>
      </c>
      <c r="AR27" s="354">
        <f t="shared" si="36"/>
        <v>286.21666666666664</v>
      </c>
      <c r="AS27" s="354">
        <f>Cockpit!$Q$29</f>
        <v>-317.82666666666665</v>
      </c>
      <c r="AT27" s="354">
        <f>Cockpit!$Q$31-Cockpit!$H$20*Cockpit!$H$21*(1+Cockpit!$D$21)*(AH27-$AH27)/12</f>
        <v>-519.15319666666676</v>
      </c>
      <c r="AU27" s="354">
        <f>(AN27+AP27+AS27+AT27)*Cockpit!$Q$33</f>
        <v>96.941657399999968</v>
      </c>
      <c r="AV27" s="356">
        <f>AR27-AU27</f>
        <v>189.27500926666667</v>
      </c>
    </row>
    <row r="28" spans="2:48">
      <c r="B28" s="345">
        <f t="shared" si="16"/>
        <v>357400</v>
      </c>
      <c r="C28" s="129">
        <f>C27-$C$21</f>
        <v>0.83975937325125904</v>
      </c>
      <c r="D28" s="324">
        <f t="shared" si="17"/>
        <v>300130</v>
      </c>
      <c r="E28" s="58">
        <f t="shared" si="18"/>
        <v>1.9800000000000002E-2</v>
      </c>
      <c r="F28" s="58">
        <f t="shared" si="19"/>
        <v>1.7500000000000002E-2</v>
      </c>
      <c r="G28" s="57">
        <f t="shared" si="20"/>
        <v>1333</v>
      </c>
      <c r="H28" s="57">
        <f>G28+Cockpit!$K$9</f>
        <v>1592.4933333333333</v>
      </c>
      <c r="I28" s="57">
        <f>-Cockpit!$K$12-Cockpit!$H$25*(Szenarien!G28-Szenarien!$AL$13)</f>
        <v>-317.82666666666665</v>
      </c>
      <c r="J28" s="57">
        <f>Cockpit!$Q$21-E28*(D28-$D27)/12</f>
        <v>-495.21450000000004</v>
      </c>
      <c r="K28" s="57">
        <f>Cockpit!$Q$22-F28*(D28-$D27)/12</f>
        <v>-437.68958333333342</v>
      </c>
      <c r="L28" s="57">
        <f t="shared" si="32"/>
        <v>341.76258333333328</v>
      </c>
      <c r="M28" s="57">
        <f>Cockpit!$Q$29</f>
        <v>-317.82666666666665</v>
      </c>
      <c r="N28" s="57">
        <f>Cockpit!$Q$31-Cockpit!$H$20*Cockpit!$H$21*(1+Cockpit!$D$21)*(B28-$B27)/12</f>
        <v>-519.15319666666676</v>
      </c>
      <c r="O28" s="57">
        <f>(H28+J28+M28+N28)*Cockpit!$Q$33</f>
        <v>109.32556739999997</v>
      </c>
      <c r="P28" s="335">
        <f t="shared" ref="P28:P31" si="37">L28-O28</f>
        <v>232.43701593333333</v>
      </c>
      <c r="R28" s="345">
        <f t="shared" si="22"/>
        <v>357400</v>
      </c>
      <c r="S28" s="56">
        <f t="shared" si="23"/>
        <v>0.88975937325125909</v>
      </c>
      <c r="T28" s="57">
        <f t="shared" si="33"/>
        <v>318000</v>
      </c>
      <c r="U28" s="58">
        <f t="shared" si="24"/>
        <v>1.9800000000000002E-2</v>
      </c>
      <c r="V28" s="133">
        <f>V27-$V$21</f>
        <v>1.2500000000000001E-2</v>
      </c>
      <c r="W28" s="57">
        <f t="shared" si="25"/>
        <v>1333</v>
      </c>
      <c r="X28" s="57">
        <f>W28+Cockpit!$K$9</f>
        <v>1592.4933333333333</v>
      </c>
      <c r="Y28" s="57">
        <f>-Cockpit!$K$12-Cockpit!$H$25*(Szenarien!W28-Szenarien!$AL$13)</f>
        <v>-317.82666666666665</v>
      </c>
      <c r="Z28" s="57">
        <f>Cockpit!$Q$21-U28*(T28-$T$13)/12-(U28-$U$13)*$T$13/12</f>
        <v>-524.70000000000005</v>
      </c>
      <c r="AA28" s="57">
        <f>Cockpit!$Q$22-V28*(T28-$T$13)/12-(V28-$V$13)*$T$13/12</f>
        <v>-331.25</v>
      </c>
      <c r="AB28" s="57">
        <f t="shared" si="34"/>
        <v>418.7166666666667</v>
      </c>
      <c r="AC28" s="57">
        <f>Cockpit!$Q$29</f>
        <v>-317.82666666666665</v>
      </c>
      <c r="AD28" s="57">
        <f>Cockpit!$Q$31-Cockpit!$H$20*Cockpit!$H$21*(1+Cockpit!$D$21)*(R28-$R27)/12</f>
        <v>-519.15319666666676</v>
      </c>
      <c r="AE28" s="57">
        <f>(X28+Z28+AC28+AD28)*Cockpit!$Q$33</f>
        <v>96.941657399999968</v>
      </c>
      <c r="AF28" s="335">
        <f t="shared" ref="AF28:AF31" si="38">AB28-AE28</f>
        <v>321.77500926666676</v>
      </c>
      <c r="AH28" s="345">
        <f t="shared" si="27"/>
        <v>357400</v>
      </c>
      <c r="AI28" s="56">
        <f t="shared" si="28"/>
        <v>0.88975937325125909</v>
      </c>
      <c r="AJ28" s="57">
        <f t="shared" si="35"/>
        <v>318000</v>
      </c>
      <c r="AK28" s="58">
        <f t="shared" si="29"/>
        <v>1.9800000000000002E-2</v>
      </c>
      <c r="AL28" s="58">
        <f t="shared" si="30"/>
        <v>1.7500000000000002E-2</v>
      </c>
      <c r="AM28" s="136">
        <f>AM27-$AM$21</f>
        <v>1307</v>
      </c>
      <c r="AN28" s="57">
        <f>AM28+Cockpit!$K$9</f>
        <v>1566.4933333333333</v>
      </c>
      <c r="AO28" s="57">
        <f>-Cockpit!$K$12-Cockpit!$H$25*(Szenarien!AM28-Szenarien!$AL$13)</f>
        <v>-317.82666666666665</v>
      </c>
      <c r="AP28" s="57">
        <f>Cockpit!$Q$21-AK28*(AJ28-$T$13)/12-(AK28-$U$13)*$T$13/12</f>
        <v>-524.70000000000005</v>
      </c>
      <c r="AQ28" s="57">
        <f>Cockpit!$Q$22-AL28*(AJ28-$T$13)/12-(AL28-$V$13)*$T$13/12</f>
        <v>-463.75000000000006</v>
      </c>
      <c r="AR28" s="57">
        <f t="shared" si="36"/>
        <v>260.21666666666664</v>
      </c>
      <c r="AS28" s="57">
        <f>Cockpit!$Q$29</f>
        <v>-317.82666666666665</v>
      </c>
      <c r="AT28" s="57">
        <f>Cockpit!$Q$31-Cockpit!$H$20*Cockpit!$H$21*(1+Cockpit!$D$21)*(AH28-$AH27)/12</f>
        <v>-519.15319666666676</v>
      </c>
      <c r="AU28" s="57">
        <f>(AN28+AP28+AS28+AT28)*Cockpit!$Q$33</f>
        <v>86.021657399999967</v>
      </c>
      <c r="AV28" s="335">
        <f t="shared" ref="AV28:AV31" si="39">AR28-AU28</f>
        <v>174.19500926666666</v>
      </c>
    </row>
    <row r="29" spans="2:48">
      <c r="B29" s="343">
        <f t="shared" si="16"/>
        <v>357400</v>
      </c>
      <c r="C29" s="130">
        <f>C28-$C$21</f>
        <v>0.789759373251259</v>
      </c>
      <c r="D29" s="53">
        <f t="shared" si="17"/>
        <v>282259.99999999994</v>
      </c>
      <c r="E29" s="51">
        <f t="shared" si="18"/>
        <v>1.9800000000000002E-2</v>
      </c>
      <c r="F29" s="51">
        <f t="shared" si="19"/>
        <v>1.7500000000000002E-2</v>
      </c>
      <c r="G29" s="50">
        <f t="shared" si="20"/>
        <v>1333</v>
      </c>
      <c r="H29" s="50">
        <f>G29+Cockpit!$K$9</f>
        <v>1592.4933333333333</v>
      </c>
      <c r="I29" s="50">
        <f>-Cockpit!$K$12-Cockpit!$H$25*(Szenarien!G29-Szenarien!$AL$13)</f>
        <v>-317.82666666666665</v>
      </c>
      <c r="J29" s="50">
        <f>Cockpit!$Q$21-E29*(D29-$D27)/12</f>
        <v>-465.72899999999993</v>
      </c>
      <c r="K29" s="50">
        <f>Cockpit!$Q$22-F29*(D29-$D27)/12</f>
        <v>-411.62916666666661</v>
      </c>
      <c r="L29" s="50">
        <f t="shared" si="32"/>
        <v>397.30850000000021</v>
      </c>
      <c r="M29" s="50">
        <f>Cockpit!$Q$29</f>
        <v>-317.82666666666665</v>
      </c>
      <c r="N29" s="50">
        <f>Cockpit!$Q$31-Cockpit!$H$20*Cockpit!$H$21*(1+Cockpit!$D$21)*(B29-$B27)/12</f>
        <v>-519.15319666666676</v>
      </c>
      <c r="O29" s="50">
        <f>(H29+J29+M29+N29)*Cockpit!$Q$33</f>
        <v>121.70947740000007</v>
      </c>
      <c r="P29" s="294">
        <f t="shared" si="37"/>
        <v>275.59902260000013</v>
      </c>
      <c r="R29" s="343">
        <f t="shared" si="22"/>
        <v>357400</v>
      </c>
      <c r="S29" s="49">
        <f t="shared" si="23"/>
        <v>0.88975937325125909</v>
      </c>
      <c r="T29" s="50">
        <f t="shared" si="33"/>
        <v>318000</v>
      </c>
      <c r="U29" s="51">
        <f t="shared" si="24"/>
        <v>1.9800000000000002E-2</v>
      </c>
      <c r="V29" s="131">
        <f>V28-$V$21</f>
        <v>7.5000000000000006E-3</v>
      </c>
      <c r="W29" s="50">
        <f t="shared" si="25"/>
        <v>1333</v>
      </c>
      <c r="X29" s="50">
        <f>W29+Cockpit!$K$9</f>
        <v>1592.4933333333333</v>
      </c>
      <c r="Y29" s="50">
        <f>-Cockpit!$K$12-Cockpit!$H$25*(Szenarien!W29-Szenarien!$AL$13)</f>
        <v>-317.82666666666665</v>
      </c>
      <c r="Z29" s="50">
        <f>Cockpit!$Q$21-U29*(T29-$T$13)/12-(U29-$U$13)*$T$13/12</f>
        <v>-524.70000000000005</v>
      </c>
      <c r="AA29" s="50">
        <f>Cockpit!$Q$22-V29*(T29-$T$13)/12-(V29-$V$13)*$T$13/12</f>
        <v>-198.75</v>
      </c>
      <c r="AB29" s="50">
        <f t="shared" si="34"/>
        <v>551.2166666666667</v>
      </c>
      <c r="AC29" s="50">
        <f>Cockpit!$Q$29</f>
        <v>-317.82666666666665</v>
      </c>
      <c r="AD29" s="50">
        <f>Cockpit!$Q$31-Cockpit!$H$20*Cockpit!$H$21*(1+Cockpit!$D$21)*(R29-$R27)/12</f>
        <v>-519.15319666666676</v>
      </c>
      <c r="AE29" s="50">
        <f>(X29+Z29+AC29+AD29)*Cockpit!$Q$33</f>
        <v>96.941657399999968</v>
      </c>
      <c r="AF29" s="294">
        <f t="shared" si="38"/>
        <v>454.27500926666676</v>
      </c>
      <c r="AH29" s="343">
        <f t="shared" si="27"/>
        <v>357400</v>
      </c>
      <c r="AI29" s="49">
        <f t="shared" si="28"/>
        <v>0.88975937325125909</v>
      </c>
      <c r="AJ29" s="50">
        <f t="shared" si="35"/>
        <v>318000</v>
      </c>
      <c r="AK29" s="51">
        <f t="shared" si="29"/>
        <v>1.9800000000000002E-2</v>
      </c>
      <c r="AL29" s="51">
        <f t="shared" si="30"/>
        <v>1.7500000000000002E-2</v>
      </c>
      <c r="AM29" s="134">
        <f>AM28-$AM$21</f>
        <v>1281</v>
      </c>
      <c r="AN29" s="50">
        <f>AM29+Cockpit!$K$9</f>
        <v>1540.4933333333333</v>
      </c>
      <c r="AO29" s="50">
        <f>-Cockpit!$K$12-Cockpit!$H$25*(Szenarien!AM29-Szenarien!$AL$13)</f>
        <v>-317.82666666666665</v>
      </c>
      <c r="AP29" s="50">
        <f>Cockpit!$Q$21-AK29*(AJ29-$T$13)/12-(AK29-$U$13)*$T$13/12</f>
        <v>-524.70000000000005</v>
      </c>
      <c r="AQ29" s="50">
        <f>Cockpit!$Q$22-AL29*(AJ29-$T$13)/12-(AL29-$V$13)*$T$13/12</f>
        <v>-463.75000000000006</v>
      </c>
      <c r="AR29" s="50">
        <f t="shared" si="36"/>
        <v>234.21666666666664</v>
      </c>
      <c r="AS29" s="50">
        <f>Cockpit!$Q$29</f>
        <v>-317.82666666666665</v>
      </c>
      <c r="AT29" s="50">
        <f>Cockpit!$Q$31-Cockpit!$H$20*Cockpit!$H$21*(1+Cockpit!$D$21)*(AH29-$AH27)/12</f>
        <v>-519.15319666666676</v>
      </c>
      <c r="AU29" s="50">
        <f>(AN29+AP29+AS29+AT29)*Cockpit!$Q$33</f>
        <v>75.101657399999965</v>
      </c>
      <c r="AV29" s="294">
        <f t="shared" si="39"/>
        <v>159.11500926666668</v>
      </c>
    </row>
    <row r="30" spans="2:48">
      <c r="B30" s="343">
        <f t="shared" si="16"/>
        <v>357400</v>
      </c>
      <c r="C30" s="130">
        <f>C29-$C$21</f>
        <v>0.73975937325125896</v>
      </c>
      <c r="D30" s="53">
        <f t="shared" si="17"/>
        <v>264389.99999999994</v>
      </c>
      <c r="E30" s="51">
        <f t="shared" si="18"/>
        <v>1.9800000000000002E-2</v>
      </c>
      <c r="F30" s="51">
        <f t="shared" si="19"/>
        <v>1.7500000000000002E-2</v>
      </c>
      <c r="G30" s="50">
        <f t="shared" si="20"/>
        <v>1333</v>
      </c>
      <c r="H30" s="50">
        <f>G30+Cockpit!$K$9</f>
        <v>1592.4933333333333</v>
      </c>
      <c r="I30" s="50">
        <f>-Cockpit!$K$12-Cockpit!$H$25*(Szenarien!G30-Szenarien!$AL$13)</f>
        <v>-317.82666666666665</v>
      </c>
      <c r="J30" s="50">
        <f>Cockpit!$Q$21-E30*(D30-$D27)/12</f>
        <v>-436.24349999999993</v>
      </c>
      <c r="K30" s="50">
        <f>Cockpit!$Q$22-F30*(D30-$D27)/12</f>
        <v>-385.56874999999997</v>
      </c>
      <c r="L30" s="50">
        <f t="shared" si="32"/>
        <v>452.85441666666685</v>
      </c>
      <c r="M30" s="50">
        <f>Cockpit!$Q$29</f>
        <v>-317.82666666666665</v>
      </c>
      <c r="N30" s="50">
        <f>Cockpit!$Q$31-Cockpit!$H$20*Cockpit!$H$21*(1+Cockpit!$D$21)*(B30-$B27)/12</f>
        <v>-519.15319666666676</v>
      </c>
      <c r="O30" s="50">
        <f>(H30+J30+M30+N30)*Cockpit!$Q$33</f>
        <v>134.09338739999998</v>
      </c>
      <c r="P30" s="294">
        <f t="shared" si="37"/>
        <v>318.76102926666687</v>
      </c>
      <c r="R30" s="343">
        <f t="shared" si="22"/>
        <v>357400</v>
      </c>
      <c r="S30" s="49">
        <f t="shared" si="23"/>
        <v>0.88975937325125909</v>
      </c>
      <c r="T30" s="50">
        <f t="shared" si="33"/>
        <v>318000</v>
      </c>
      <c r="U30" s="51">
        <f t="shared" si="24"/>
        <v>1.9800000000000002E-2</v>
      </c>
      <c r="V30" s="131">
        <f>V29-$V$21</f>
        <v>2.5000000000000005E-3</v>
      </c>
      <c r="W30" s="50">
        <f t="shared" si="25"/>
        <v>1333</v>
      </c>
      <c r="X30" s="50">
        <f>W30+Cockpit!$K$9</f>
        <v>1592.4933333333333</v>
      </c>
      <c r="Y30" s="50">
        <f>-Cockpit!$K$12-Cockpit!$H$25*(Szenarien!W30-Szenarien!$AL$13)</f>
        <v>-317.82666666666665</v>
      </c>
      <c r="Z30" s="50">
        <f>Cockpit!$Q$21-U30*(T30-$T$13)/12-(U30-$U$13)*$T$13/12</f>
        <v>-524.70000000000005</v>
      </c>
      <c r="AA30" s="50">
        <f>Cockpit!$Q$22-V30*(T30-$T$13)/12-(V30-$V$13)*$T$13/12</f>
        <v>-66.250000000000057</v>
      </c>
      <c r="AB30" s="50">
        <f t="shared" si="34"/>
        <v>683.7166666666667</v>
      </c>
      <c r="AC30" s="50">
        <f>Cockpit!$Q$29</f>
        <v>-317.82666666666665</v>
      </c>
      <c r="AD30" s="50">
        <f>Cockpit!$Q$31-Cockpit!$H$20*Cockpit!$H$21*(1+Cockpit!$D$21)*(R30-$R27)/12</f>
        <v>-519.15319666666676</v>
      </c>
      <c r="AE30" s="50">
        <f>(X30+Z30+AC30+AD30)*Cockpit!$Q$33</f>
        <v>96.941657399999968</v>
      </c>
      <c r="AF30" s="294">
        <f t="shared" si="38"/>
        <v>586.77500926666676</v>
      </c>
      <c r="AH30" s="343">
        <f t="shared" si="27"/>
        <v>357400</v>
      </c>
      <c r="AI30" s="49">
        <f t="shared" si="28"/>
        <v>0.88975937325125909</v>
      </c>
      <c r="AJ30" s="50">
        <f t="shared" si="35"/>
        <v>318000</v>
      </c>
      <c r="AK30" s="51">
        <f t="shared" si="29"/>
        <v>1.9800000000000002E-2</v>
      </c>
      <c r="AL30" s="51">
        <f t="shared" si="30"/>
        <v>1.7500000000000002E-2</v>
      </c>
      <c r="AM30" s="134">
        <f>AM29-$AM$21</f>
        <v>1255</v>
      </c>
      <c r="AN30" s="50">
        <f>AM30+Cockpit!$K$9</f>
        <v>1514.4933333333333</v>
      </c>
      <c r="AO30" s="50">
        <f>-Cockpit!$K$12-Cockpit!$H$25*(Szenarien!AM30-Szenarien!$AL$13)</f>
        <v>-317.82666666666665</v>
      </c>
      <c r="AP30" s="50">
        <f>Cockpit!$Q$21-AK30*(AJ30-$T$13)/12-(AK30-$U$13)*$T$13/12</f>
        <v>-524.70000000000005</v>
      </c>
      <c r="AQ30" s="50">
        <f>Cockpit!$Q$22-AL30*(AJ30-$T$13)/12-(AL30-$V$13)*$T$13/12</f>
        <v>-463.75000000000006</v>
      </c>
      <c r="AR30" s="50">
        <f t="shared" si="36"/>
        <v>208.21666666666664</v>
      </c>
      <c r="AS30" s="50">
        <f>Cockpit!$Q$29</f>
        <v>-317.82666666666665</v>
      </c>
      <c r="AT30" s="50">
        <f>Cockpit!$Q$31-Cockpit!$H$20*Cockpit!$H$21*(1+Cockpit!$D$21)*(AH30-$AH27)/12</f>
        <v>-519.15319666666676</v>
      </c>
      <c r="AU30" s="50">
        <f>(AN30+AP30+AS30+AT30)*Cockpit!$Q$33</f>
        <v>64.181657399999978</v>
      </c>
      <c r="AV30" s="294">
        <f t="shared" si="39"/>
        <v>144.03500926666666</v>
      </c>
    </row>
    <row r="31" spans="2:48" ht="15" thickBot="1">
      <c r="B31" s="346">
        <f t="shared" si="16"/>
        <v>357400</v>
      </c>
      <c r="C31" s="347">
        <f>C30-$C$21</f>
        <v>0.68975937325125891</v>
      </c>
      <c r="D31" s="338">
        <f t="shared" si="17"/>
        <v>246519.99999999994</v>
      </c>
      <c r="E31" s="339">
        <f t="shared" si="18"/>
        <v>1.9800000000000002E-2</v>
      </c>
      <c r="F31" s="339">
        <f t="shared" si="19"/>
        <v>1.7500000000000002E-2</v>
      </c>
      <c r="G31" s="338">
        <f t="shared" si="20"/>
        <v>1333</v>
      </c>
      <c r="H31" s="338">
        <f>G31+Cockpit!$K$9</f>
        <v>1592.4933333333333</v>
      </c>
      <c r="I31" s="338">
        <f>-Cockpit!$K$12-Cockpit!$H$25*(Szenarien!G31-Szenarien!$AL$13)</f>
        <v>-317.82666666666665</v>
      </c>
      <c r="J31" s="338">
        <f>Cockpit!$Q$21-E31*(D31-$D27)/12</f>
        <v>-406.75799999999992</v>
      </c>
      <c r="K31" s="338">
        <f>Cockpit!$Q$22-F31*(D31-$D27)/12</f>
        <v>-359.50833333333327</v>
      </c>
      <c r="L31" s="338">
        <f t="shared" si="32"/>
        <v>508.40033333333355</v>
      </c>
      <c r="M31" s="338">
        <f>Cockpit!$Q$29</f>
        <v>-317.82666666666665</v>
      </c>
      <c r="N31" s="338">
        <f>Cockpit!$Q$31-Cockpit!$H$20*Cockpit!$H$21*(1+Cockpit!$D$21)*(B31-$B27)/12</f>
        <v>-519.15319666666676</v>
      </c>
      <c r="O31" s="338">
        <f>(H31+J31+M31+N31)*Cockpit!$Q$33</f>
        <v>146.47729740000005</v>
      </c>
      <c r="P31" s="296">
        <f t="shared" si="37"/>
        <v>361.92303593333349</v>
      </c>
      <c r="R31" s="346">
        <f t="shared" si="22"/>
        <v>357400</v>
      </c>
      <c r="S31" s="337">
        <f t="shared" si="23"/>
        <v>0.88975937325125909</v>
      </c>
      <c r="T31" s="338">
        <f t="shared" si="33"/>
        <v>318000</v>
      </c>
      <c r="U31" s="339">
        <f t="shared" si="24"/>
        <v>1.9800000000000002E-2</v>
      </c>
      <c r="V31" s="349">
        <f>V30-$V$21</f>
        <v>-2.4999999999999996E-3</v>
      </c>
      <c r="W31" s="338">
        <f t="shared" si="25"/>
        <v>1333</v>
      </c>
      <c r="X31" s="338">
        <f>W31+Cockpit!$K$9</f>
        <v>1592.4933333333333</v>
      </c>
      <c r="Y31" s="338">
        <f>-Cockpit!$K$12-Cockpit!$H$25*(Szenarien!W31-Szenarien!$AL$13)</f>
        <v>-317.82666666666665</v>
      </c>
      <c r="Z31" s="338">
        <f>Cockpit!$Q$21-U31*(T31-$T$13)/12-(U31-$U$13)*$T$13/12</f>
        <v>-524.70000000000005</v>
      </c>
      <c r="AA31" s="338">
        <f>Cockpit!$Q$22-V31*(T31-$T$13)/12-(V31-$V$13)*$T$13/12</f>
        <v>66.249999999999943</v>
      </c>
      <c r="AB31" s="338">
        <f t="shared" si="34"/>
        <v>816.2166666666667</v>
      </c>
      <c r="AC31" s="338">
        <f>Cockpit!$Q$29</f>
        <v>-317.82666666666665</v>
      </c>
      <c r="AD31" s="338">
        <f>Cockpit!$Q$31-Cockpit!$H$20*Cockpit!$H$21*(1+Cockpit!$D$21)*(R31-$R27)/12</f>
        <v>-519.15319666666676</v>
      </c>
      <c r="AE31" s="338">
        <f>(X31+Z31+AC31+AD31)*Cockpit!$Q$33</f>
        <v>96.941657399999968</v>
      </c>
      <c r="AF31" s="296">
        <f t="shared" si="38"/>
        <v>719.27500926666676</v>
      </c>
      <c r="AH31" s="346">
        <f t="shared" si="27"/>
        <v>357400</v>
      </c>
      <c r="AI31" s="337">
        <f t="shared" si="28"/>
        <v>0.88975937325125909</v>
      </c>
      <c r="AJ31" s="338">
        <f t="shared" si="35"/>
        <v>318000</v>
      </c>
      <c r="AK31" s="339">
        <f t="shared" si="29"/>
        <v>1.9800000000000002E-2</v>
      </c>
      <c r="AL31" s="339">
        <f t="shared" si="30"/>
        <v>1.7500000000000002E-2</v>
      </c>
      <c r="AM31" s="351">
        <f>AM30-$AM$21</f>
        <v>1229</v>
      </c>
      <c r="AN31" s="338">
        <f>AM31+Cockpit!$K$9</f>
        <v>1488.4933333333333</v>
      </c>
      <c r="AO31" s="338">
        <f>-Cockpit!$K$12-Cockpit!$H$25*(Szenarien!AM31-Szenarien!$AL$13)</f>
        <v>-317.82666666666665</v>
      </c>
      <c r="AP31" s="338">
        <f>Cockpit!$Q$21-AK31*(AJ31-$T$13)/12-(AK31-$U$13)*$T$13/12</f>
        <v>-524.70000000000005</v>
      </c>
      <c r="AQ31" s="338">
        <f>Cockpit!$Q$22-AL31*(AJ31-$T$13)/12-(AL31-$V$13)*$T$13/12</f>
        <v>-463.75000000000006</v>
      </c>
      <c r="AR31" s="338">
        <f t="shared" si="36"/>
        <v>182.21666666666664</v>
      </c>
      <c r="AS31" s="338">
        <f>Cockpit!$Q$29</f>
        <v>-317.82666666666665</v>
      </c>
      <c r="AT31" s="338">
        <f>Cockpit!$Q$31-Cockpit!$H$20*Cockpit!$H$21*(1+Cockpit!$D$21)*(AH31-$AH27)/12</f>
        <v>-519.15319666666676</v>
      </c>
      <c r="AU31" s="338">
        <f>(AN31+AP31+AS31+AT31)*Cockpit!$Q$33</f>
        <v>53.261657399999969</v>
      </c>
      <c r="AV31" s="296">
        <f t="shared" si="39"/>
        <v>128.95500926666668</v>
      </c>
    </row>
    <row r="33" spans="2:2">
      <c r="B33" s="137" t="s">
        <v>394</v>
      </c>
    </row>
  </sheetData>
  <sheetProtection algorithmName="SHA-512" hashValue="3U7/kMP14tf7wNYgyJ0INzqE0lAwWWFtE6ZPKX2Q3Iz6ZxeT86GdU0/5tV1enpNbmK0KywiWIK4cDhnK2fNOCw==" saltValue="7V69KFZeqzaYNnivllqhdw==" spinCount="100000" sheet="1" objects="1" scenarios="1" formatCells="0" formatColumns="0"/>
  <mergeCells count="81">
    <mergeCell ref="H7:H8"/>
    <mergeCell ref="I7:I8"/>
    <mergeCell ref="J7:J8"/>
    <mergeCell ref="K7:K8"/>
    <mergeCell ref="L7:L8"/>
    <mergeCell ref="B21:B22"/>
    <mergeCell ref="D7:D8"/>
    <mergeCell ref="E7:E8"/>
    <mergeCell ref="F7:F8"/>
    <mergeCell ref="G7:G8"/>
    <mergeCell ref="C7:C8"/>
    <mergeCell ref="D21:D22"/>
    <mergeCell ref="E21:E22"/>
    <mergeCell ref="F21:F22"/>
    <mergeCell ref="G21:G22"/>
    <mergeCell ref="H21:H22"/>
    <mergeCell ref="I21:I22"/>
    <mergeCell ref="J21:J22"/>
    <mergeCell ref="K21:K22"/>
    <mergeCell ref="L21:L22"/>
    <mergeCell ref="M21:M22"/>
    <mergeCell ref="N21:N22"/>
    <mergeCell ref="O21:O22"/>
    <mergeCell ref="P21:P22"/>
    <mergeCell ref="P7:P8"/>
    <mergeCell ref="N7:N8"/>
    <mergeCell ref="O7:O8"/>
    <mergeCell ref="M7:M8"/>
    <mergeCell ref="AN21:AN22"/>
    <mergeCell ref="AO21:AO22"/>
    <mergeCell ref="AP21:AP22"/>
    <mergeCell ref="AQ21:AQ22"/>
    <mergeCell ref="U21:U22"/>
    <mergeCell ref="AH21:AH22"/>
    <mergeCell ref="AI21:AI22"/>
    <mergeCell ref="AJ21:AJ22"/>
    <mergeCell ref="AK21:AK22"/>
    <mergeCell ref="W21:W22"/>
    <mergeCell ref="X21:X22"/>
    <mergeCell ref="Y21:Y22"/>
    <mergeCell ref="Z21:Z22"/>
    <mergeCell ref="AA21:AA22"/>
    <mergeCell ref="AB21:AB22"/>
    <mergeCell ref="AC21:AC22"/>
    <mergeCell ref="AR21:AR22"/>
    <mergeCell ref="AS21:AS22"/>
    <mergeCell ref="AT21:AT22"/>
    <mergeCell ref="AU21:AU22"/>
    <mergeCell ref="AV21:AV22"/>
    <mergeCell ref="AL21:AL22"/>
    <mergeCell ref="AF7:AF8"/>
    <mergeCell ref="R7:R8"/>
    <mergeCell ref="R21:R22"/>
    <mergeCell ref="S21:S22"/>
    <mergeCell ref="T21:T22"/>
    <mergeCell ref="AD21:AD22"/>
    <mergeCell ref="AE21:AE22"/>
    <mergeCell ref="AF21:AF22"/>
    <mergeCell ref="AA7:AA8"/>
    <mergeCell ref="AB7:AB8"/>
    <mergeCell ref="AC7:AC8"/>
    <mergeCell ref="AD7:AD8"/>
    <mergeCell ref="AE7:AE8"/>
    <mergeCell ref="V7:V8"/>
    <mergeCell ref="T7:T8"/>
    <mergeCell ref="AH13:AK13"/>
    <mergeCell ref="C1:G3"/>
    <mergeCell ref="P1:S3"/>
    <mergeCell ref="AH7:AL8"/>
    <mergeCell ref="AH9:AK9"/>
    <mergeCell ref="AH10:AK10"/>
    <mergeCell ref="AH11:AK11"/>
    <mergeCell ref="AH12:AK12"/>
    <mergeCell ref="W7:W8"/>
    <mergeCell ref="X7:X8"/>
    <mergeCell ref="Y7:Y8"/>
    <mergeCell ref="Z7:Z8"/>
    <mergeCell ref="Z1:Z3"/>
    <mergeCell ref="AA1:AA3"/>
    <mergeCell ref="W1:X3"/>
    <mergeCell ref="S7:S8"/>
  </mergeCells>
  <dataValidations count="12">
    <dataValidation type="decimal" operator="greaterThanOrEqual" allowBlank="1" showInputMessage="1" showErrorMessage="1" errorTitle="Kaufpreis-Sprünge" error="Bitte gib den Kaufpreis-Sprung in Euro ein, bspw. 5000. Der Wert darf nicht negativ sein." promptTitle="Kaufpreis-Sprünge" prompt="Gib hier ein, um wie viel tausend Euro der Kaufpreis von Szenario zu Szenario erhöht bzw. vermindert werden soll._x000a__x000a_Format: Kaufpreis-Sprung in Euro, bspw. 5000." sqref="B7" xr:uid="{00000000-0002-0000-0500-000000000000}">
      <formula1>0</formula1>
    </dataValidation>
    <dataValidation type="decimal" operator="greaterThanOrEqual" allowBlank="1" showInputMessage="1" showErrorMessage="1" errorTitle="Kaltmiete-Sprünge" error="Bitte gib den Kaltmiete-Sprung in Euro ein, bspw. 20. Der Wert darf nicht negativ sein." promptTitle="Kaltmiete-Sprünge" prompt="Gib hier ein, um wie viel Euro die Kaltmiete von Szenario zu Szenario springen soll._x000a__x000a_Format: Kaltmiete-Sprung in Euro, bspw. 20." sqref="AM21" xr:uid="{00000000-0002-0000-0500-000001000000}">
      <formula1>0</formula1>
    </dataValidation>
    <dataValidation type="decimal" operator="greaterThanOrEqual" allowBlank="1" showInputMessage="1" showErrorMessage="1" errorTitle="Darlehenssumme-Sprünge" error="Bitte gib den Darlehenssummen-Sprung in % des Kaufpreises ein, bspw. 5%. Der Wert darf nicht negativ sein." promptTitle="Darlehenssumme-Sprünge" prompt="Gib hier ein, um wie viel % des Kaufpreises die Darlehenssumme des Darlehens I von Szenario zu Szenario springen soll._x000a__x000a_Format: Darlehens-Sprung in % des Kaufpreises, bspw. 5%." sqref="C21" xr:uid="{00000000-0002-0000-0500-000002000000}">
      <formula1>0</formula1>
    </dataValidation>
    <dataValidation type="decimal" operator="greaterThanOrEqual" allowBlank="1" showInputMessage="1" showErrorMessage="1" errorTitle="Tilgungs-Sprünge" error="Bitte gib den Tilgungs-Sprung in % ein, bspw. 0,50%. Der Wert darf nicht negativ sein." promptTitle="Tilgungs-Sprünge" prompt="Gib hier ein, um wie viel % die Tilgung des Darlehens I von Szenario zu Szenario springen soll._x000a__x000a_Format: Tilgungs-Sprung in %, bspw. 0,50%." sqref="V21" xr:uid="{00000000-0002-0000-0500-000003000000}">
      <formula1>0</formula1>
    </dataValidation>
    <dataValidation type="decimal" operator="greaterThanOrEqual" allowBlank="1" showInputMessage="1" showErrorMessage="1" errorTitle="Zinssatz-Sprünge" error="Bitte gib den Zinssatz-Sprung in % ein, bspw. 0,10%. Der Wert darf nicht negativ sein." promptTitle="Zinssatz-Sprünge" prompt="Gib hier ein, um wie viel % der Zinssatz des Darlehens I von Szenario zu Szenario springen soll._x000a__x000a_Format: Zinssatz-Sprung in %, bspw. 0,10%." sqref="U7" xr:uid="{00000000-0002-0000-0500-000004000000}">
      <formula1>0</formula1>
    </dataValidation>
    <dataValidation allowBlank="1" showInputMessage="1" showErrorMessage="1" promptTitle="Kaufpreis" prompt="In dieser Spalte steht der Kaufpreis, mit dem das jeweilige Szenario gerechnet wird." sqref="H21:O22 B8 X7:AE8 R21:R22 B21:B22 R7:R8 D7:D8 AH21:AH22 H7:O8" xr:uid="{00000000-0002-0000-0500-000005000000}"/>
    <dataValidation allowBlank="1" showInputMessage="1" showErrorMessage="1" promptTitle="Darlehen I % Kaufpreis" prompt="In dieser Spalte steht die Darlehenssumme des Darlehens I (in % des Kaufpreises), mit dem das jeweilige Szenario gerechnet wird." sqref="C7:C8 C22 S21:S22 S7:S8 AI21:AI22" xr:uid="{00000000-0002-0000-0500-000006000000}"/>
    <dataValidation allowBlank="1" showInputMessage="1" showErrorMessage="1" promptTitle="Tilgung" prompt="In dieser Spalte steht die anfängliche Tilgung des Darlehens I, mit dem das jeweilige Szenario gerechnet wird." sqref="F7:F8 F21:F22 V7:V8 V22 AL21:AL22" xr:uid="{00000000-0002-0000-0500-000007000000}"/>
    <dataValidation allowBlank="1" showInputMessage="1" showErrorMessage="1" promptTitle="Zinssatz" prompt="In dieser Spalte steht der Zinssatz des Darlehens I, mit dem das jeweilige Szenario gerechnet wird." sqref="E21:E22 U21:U22 U8 E7:E8 AK21:AK22" xr:uid="{00000000-0002-0000-0500-000008000000}"/>
    <dataValidation allowBlank="1" showInputMessage="1" showErrorMessage="1" promptTitle="Kaltmiete" prompt="In dieser Spalte steht die Kaltmiete, mit dem das jeweilige Szenario gerechnet wird." sqref="AM22 W21:W22 W7:W8 G7:G8 G21:G22" xr:uid="{00000000-0002-0000-0500-000009000000}"/>
    <dataValidation allowBlank="1" showInputMessage="1" showErrorMessage="1" promptTitle="Ausgangsdaten" prompt="Hier findest du die Ausgangsdaten für das Basis-Szenario. Diese Daten stammen aus den Eingaben auf dem Tabellenblatt &quot;Cockpit&quot;." sqref="AH7:AL8" xr:uid="{00000000-0002-0000-0500-00000A000000}"/>
    <dataValidation allowBlank="1" showInputMessage="1" showErrorMessage="1" promptTitle="Cashflow nach Steuern" prompt="In dieser Spalte steht der Cashflow nach Steuern, der sich für das jeweilige Szenario ergibt. Die Farbskala ist die gleiche, wie auf dem Tabellenblatt &quot;Cockpit&quot;. Sie kann dort über das Zahnrad am oberen Bildschirmrad angepasst werden." sqref="P7:P8 P21:P22 AF21:AF22 AF7:AF8 AV21:AV22" xr:uid="{00000000-0002-0000-0500-00000B000000}"/>
  </dataValidations>
  <hyperlinks>
    <hyperlink ref="C1:C3" location="Rendite!A1" display="Zurück zum Cockpit" xr:uid="{00000000-0004-0000-0500-000000000000}"/>
    <hyperlink ref="C1:G3" location="Cockpit!A1" display="zurück zum Cockpit" xr:uid="{00000000-0004-0000-0500-000001000000}"/>
    <hyperlink ref="B33" location="Deckblatt!A1" display="Keine Gewähr für die Richtigkeit der Angaben. Dieses Tool ersetzt keine fundierte Rechts-, Steuer- oder Finanzberatung. Mehr Details hier." xr:uid="{00000000-0004-0000-0500-000002000000}"/>
  </hyperlinks>
  <pageMargins left="0.23622047244094491" right="0.23622047244094491" top="0.74803149606299213" bottom="0.74803149606299213" header="0.31496062992125984" footer="0.31496062992125984"/>
  <pageSetup paperSize="9" scale="64" orientation="landscape" r:id="rId1"/>
  <drawing r:id="rId2"/>
  <extLst>
    <ext xmlns:x14="http://schemas.microsoft.com/office/spreadsheetml/2009/9/main" uri="{78C0D931-6437-407d-A8EE-F0AAD7539E65}">
      <x14:conditionalFormattings>
        <x14:conditionalFormatting xmlns:xm="http://schemas.microsoft.com/office/excel/2006/main">
          <x14:cfRule type="colorScale" priority="5" id="{9502DCF2-5C4B-4B22-B839-DF9147FA8863}">
            <x14:colorScale>
              <x14:cfvo type="num">
                <xm:f>Konfiguration!$E$12</xm:f>
              </x14:cfvo>
              <x14:cfvo type="num">
                <xm:f>Konfiguration!$D$12</xm:f>
              </x14:cfvo>
              <x14:cfvo type="num">
                <xm:f>Konfiguration!$C$12</xm:f>
              </x14:cfvo>
              <x14:color rgb="FFF8696B"/>
              <x14:color rgb="FFFFEB84"/>
              <x14:color rgb="FF63BE7B"/>
            </x14:colorScale>
          </x14:cfRule>
          <xm:sqref>P9:P17</xm:sqref>
        </x14:conditionalFormatting>
        <x14:conditionalFormatting xmlns:xm="http://schemas.microsoft.com/office/excel/2006/main">
          <x14:cfRule type="colorScale" priority="4" id="{A316ADF3-6D09-49AF-A153-FE9A395680AB}">
            <x14:colorScale>
              <x14:cfvo type="num">
                <xm:f>Konfiguration!$E$12</xm:f>
              </x14:cfvo>
              <x14:cfvo type="num">
                <xm:f>Konfiguration!$D$12</xm:f>
              </x14:cfvo>
              <x14:cfvo type="num">
                <xm:f>Konfiguration!$C$12</xm:f>
              </x14:cfvo>
              <x14:color rgb="FFF8696B"/>
              <x14:color rgb="FFFFEB84"/>
              <x14:color rgb="FF63BE7B"/>
            </x14:colorScale>
          </x14:cfRule>
          <xm:sqref>P23:P31</xm:sqref>
        </x14:conditionalFormatting>
        <x14:conditionalFormatting xmlns:xm="http://schemas.microsoft.com/office/excel/2006/main">
          <x14:cfRule type="colorScale" priority="3" id="{6B4858B9-3686-4469-A424-479404D05534}">
            <x14:colorScale>
              <x14:cfvo type="num">
                <xm:f>Konfiguration!$E$12</xm:f>
              </x14:cfvo>
              <x14:cfvo type="num">
                <xm:f>Konfiguration!$D$12</xm:f>
              </x14:cfvo>
              <x14:cfvo type="num">
                <xm:f>Konfiguration!$C$12</xm:f>
              </x14:cfvo>
              <x14:color rgb="FFF8696B"/>
              <x14:color rgb="FFFFEB84"/>
              <x14:color rgb="FF63BE7B"/>
            </x14:colorScale>
          </x14:cfRule>
          <xm:sqref>AF9:AF17</xm:sqref>
        </x14:conditionalFormatting>
        <x14:conditionalFormatting xmlns:xm="http://schemas.microsoft.com/office/excel/2006/main">
          <x14:cfRule type="colorScale" priority="2" id="{B4024F41-9991-4EB5-A6AE-EC0A86C9E1A3}">
            <x14:colorScale>
              <x14:cfvo type="num">
                <xm:f>Konfiguration!$E$12</xm:f>
              </x14:cfvo>
              <x14:cfvo type="num">
                <xm:f>Konfiguration!$D$12</xm:f>
              </x14:cfvo>
              <x14:cfvo type="num">
                <xm:f>Konfiguration!$C$12</xm:f>
              </x14:cfvo>
              <x14:color rgb="FFF8696B"/>
              <x14:color rgb="FFFFEB84"/>
              <x14:color rgb="FF63BE7B"/>
            </x14:colorScale>
          </x14:cfRule>
          <xm:sqref>AF23:AF31</xm:sqref>
        </x14:conditionalFormatting>
        <x14:conditionalFormatting xmlns:xm="http://schemas.microsoft.com/office/excel/2006/main">
          <x14:cfRule type="colorScale" priority="1" id="{9E3466A9-2963-4180-8A02-8B1AC1FF44D7}">
            <x14:colorScale>
              <x14:cfvo type="num">
                <xm:f>Konfiguration!$E$12</xm:f>
              </x14:cfvo>
              <x14:cfvo type="num">
                <xm:f>Konfiguration!$D$12</xm:f>
              </x14:cfvo>
              <x14:cfvo type="num">
                <xm:f>Konfiguration!$C$12</xm:f>
              </x14:cfvo>
              <x14:color rgb="FFF8696B"/>
              <x14:color rgb="FFFFEB84"/>
              <x14:color rgb="FF63BE7B"/>
            </x14:colorScale>
          </x14:cfRule>
          <xm:sqref>AV23:AV31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3"/>
    <pageSetUpPr fitToPage="1"/>
  </sheetPr>
  <dimension ref="B1:R107"/>
  <sheetViews>
    <sheetView showGridLines="0" showRowColHeaders="0" topLeftCell="B1" zoomScaleNormal="100" workbookViewId="0">
      <pane ySplit="4" topLeftCell="A76" activePane="bottomLeft" state="frozen"/>
      <selection pane="bottomLeft" activeCell="B1" sqref="B1:D3"/>
    </sheetView>
  </sheetViews>
  <sheetFormatPr baseColWidth="10" defaultColWidth="11.5" defaultRowHeight="15"/>
  <cols>
    <col min="1" max="1" width="11.5" style="6"/>
    <col min="2" max="2" width="11.5" style="6" customWidth="1"/>
    <col min="3" max="8" width="11.5" style="6"/>
    <col min="9" max="9" width="11.5" style="6" customWidth="1"/>
    <col min="10" max="11" width="11.5" style="6"/>
    <col min="12" max="12" width="22.5" style="6" customWidth="1"/>
    <col min="13" max="17" width="11.5" style="6"/>
    <col min="18" max="18" width="6" style="6" customWidth="1"/>
    <col min="19" max="16384" width="11.5" style="6"/>
  </cols>
  <sheetData>
    <row r="1" spans="2:18" s="152" customFormat="1" ht="12.75" customHeight="1">
      <c r="B1" s="532" t="s">
        <v>374</v>
      </c>
      <c r="C1" s="532"/>
      <c r="D1" s="532"/>
      <c r="E1" s="481" t="s">
        <v>124</v>
      </c>
      <c r="F1" s="481"/>
      <c r="G1" s="481"/>
      <c r="N1" s="468"/>
      <c r="O1" s="468"/>
    </row>
    <row r="2" spans="2:18" s="152" customFormat="1" ht="15" customHeight="1">
      <c r="B2" s="532"/>
      <c r="C2" s="532"/>
      <c r="D2" s="532"/>
      <c r="E2" s="481"/>
      <c r="F2" s="481"/>
      <c r="G2" s="481"/>
      <c r="N2" s="468"/>
      <c r="O2" s="468"/>
    </row>
    <row r="3" spans="2:18" s="152" customFormat="1" ht="12.75" customHeight="1">
      <c r="B3" s="532"/>
      <c r="C3" s="532"/>
      <c r="D3" s="532"/>
      <c r="E3" s="481"/>
      <c r="F3" s="481"/>
      <c r="G3" s="481"/>
      <c r="N3" s="468"/>
      <c r="O3" s="468"/>
    </row>
    <row r="4" spans="2:18" ht="18.75" customHeight="1">
      <c r="N4" s="5"/>
      <c r="O4" s="5"/>
      <c r="P4" s="5"/>
      <c r="Q4" s="5"/>
    </row>
    <row r="5" spans="2:18" ht="9" customHeight="1">
      <c r="N5" s="5"/>
      <c r="O5" s="5"/>
      <c r="P5" s="5"/>
      <c r="Q5" s="5"/>
    </row>
    <row r="6" spans="2:18" ht="28.5" customHeight="1">
      <c r="B6" s="531" t="str">
        <f>Cockpit!C9</f>
        <v>Andréstraße 19-21</v>
      </c>
      <c r="C6" s="531"/>
      <c r="D6" s="531"/>
      <c r="E6" s="531"/>
      <c r="F6" s="531"/>
      <c r="G6" s="531"/>
      <c r="H6" s="531"/>
      <c r="I6" s="531"/>
      <c r="J6" s="531"/>
      <c r="K6" s="531"/>
      <c r="L6" s="531"/>
      <c r="M6" s="531"/>
      <c r="N6" s="531"/>
      <c r="O6" s="531"/>
      <c r="P6" s="531"/>
      <c r="Q6" s="531"/>
      <c r="R6" s="531"/>
    </row>
    <row r="9" spans="2:18">
      <c r="M9" s="6" t="s">
        <v>64</v>
      </c>
      <c r="N9" s="6" t="s">
        <v>65</v>
      </c>
    </row>
    <row r="10" spans="2:18">
      <c r="C10" s="6" t="s">
        <v>1</v>
      </c>
      <c r="D10" s="7">
        <f>Cockpit!D14</f>
        <v>357400</v>
      </c>
      <c r="H10" s="6" t="s">
        <v>383</v>
      </c>
      <c r="I10" s="7">
        <f>IF((Cockpit!N17)=0,#N/A,Cockpit!N17)</f>
        <v>318000</v>
      </c>
      <c r="L10" s="6" t="s">
        <v>13</v>
      </c>
      <c r="M10" s="6">
        <f>Cockpit!Q19</f>
        <v>1592.4933333333333</v>
      </c>
    </row>
    <row r="11" spans="2:18">
      <c r="C11" s="6" t="s">
        <v>389</v>
      </c>
      <c r="D11" s="7">
        <f>IF(Cockpit!E21=0,#N/A,Cockpit!E21)</f>
        <v>29128.1</v>
      </c>
      <c r="H11" s="6" t="s">
        <v>259</v>
      </c>
      <c r="I11" s="7" t="e">
        <f>IF((Cockpit!N9-Cockpit!N17)=0,#N/A,Cockpit!N9-Cockpit!N17)</f>
        <v>#N/A</v>
      </c>
      <c r="L11" s="6" t="s">
        <v>83</v>
      </c>
      <c r="N11" s="8">
        <f>-Cockpit!Q20</f>
        <v>317.82666666666665</v>
      </c>
    </row>
    <row r="12" spans="2:18">
      <c r="C12" s="6" t="s">
        <v>390</v>
      </c>
      <c r="D12" s="7">
        <f>IF(Cockpit!C30=0,#N/A,Cockpit!C30)</f>
        <v>10000</v>
      </c>
      <c r="H12" s="6" t="s">
        <v>28</v>
      </c>
      <c r="I12" s="7">
        <f>Cockpit!N10</f>
        <v>78528.099999999977</v>
      </c>
      <c r="L12" s="6" t="s">
        <v>45</v>
      </c>
      <c r="N12" s="8">
        <f>-Cockpit!Q21</f>
        <v>524.70000000000005</v>
      </c>
    </row>
    <row r="13" spans="2:18">
      <c r="L13" s="6" t="s">
        <v>46</v>
      </c>
      <c r="N13" s="8">
        <f>-Cockpit!Q22</f>
        <v>463.75000000000006</v>
      </c>
    </row>
    <row r="14" spans="2:18">
      <c r="L14" s="6" t="s">
        <v>110</v>
      </c>
      <c r="N14" s="8">
        <f>-Cockpit!Q24</f>
        <v>96.941657399999968</v>
      </c>
    </row>
    <row r="15" spans="2:18">
      <c r="N15" s="8"/>
    </row>
    <row r="18" spans="14:14">
      <c r="N18" s="8"/>
    </row>
    <row r="52" ht="5.25" customHeight="1"/>
    <row r="53" ht="5.25" customHeight="1"/>
    <row r="54" ht="5.25" customHeight="1"/>
    <row r="107" spans="2:2">
      <c r="B107" s="137" t="s">
        <v>394</v>
      </c>
    </row>
  </sheetData>
  <sheetProtection algorithmName="SHA-512" hashValue="nEs+GDCl/EyHedCcQ66pBuFSuWLX9/pOXAN69w+flzHWiETS9/v58oKCk6qy+eH9epZlpgoO5pPZjyF03jKMrQ==" saltValue="ttL1b+snfR3aWlsmB/MaTw==" spinCount="100000" sheet="1" objects="1" scenarios="1" formatCells="0" formatColumns="0"/>
  <mergeCells count="4">
    <mergeCell ref="B6:R6"/>
    <mergeCell ref="B1:D3"/>
    <mergeCell ref="E1:G3"/>
    <mergeCell ref="N1:O3"/>
  </mergeCells>
  <hyperlinks>
    <hyperlink ref="B1:B3" location="Rendite!A1" display="Zurück zum Cockpit" xr:uid="{00000000-0004-0000-0600-000000000000}"/>
    <hyperlink ref="B1:D3" location="Cockpit!A1" display="zurück zum Cockpit" xr:uid="{00000000-0004-0000-0600-000001000000}"/>
    <hyperlink ref="B107" location="Deckblatt!A1" display="Keine Gewähr für die Richtigkeit der Angaben. Dieses Tool ersetzt keine fundierte Rechts-, Steuer- oder Finanzberatung. Mehr Details hier." xr:uid="{00000000-0004-0000-0600-000002000000}"/>
  </hyperlinks>
  <printOptions horizontalCentered="1"/>
  <pageMargins left="0.23622047244094491" right="0.23622047244094491" top="0.74803149606299213" bottom="0.74803149606299213" header="0.31496062992125984" footer="0.31496062992125984"/>
  <pageSetup paperSize="9" scale="64" fitToHeight="0" orientation="landscape" r:id="rId1"/>
  <rowBreaks count="1" manualBreakCount="1">
    <brk id="53" max="18"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sheetPr>
  <dimension ref="A1:BB225"/>
  <sheetViews>
    <sheetView showGridLines="0" showRowColHeaders="0" zoomScaleNormal="100" workbookViewId="0">
      <pane xSplit="4" ySplit="4" topLeftCell="E5" activePane="bottomRight" state="frozen"/>
      <selection pane="topRight" activeCell="D1" sqref="D1"/>
      <selection pane="bottomLeft" activeCell="A7" sqref="A7"/>
      <selection pane="bottomRight" activeCell="C6" sqref="C6"/>
    </sheetView>
  </sheetViews>
  <sheetFormatPr baseColWidth="10" defaultColWidth="9.1640625" defaultRowHeight="15"/>
  <cols>
    <col min="1" max="1" width="2.83203125" style="6" customWidth="1"/>
    <col min="2" max="2" width="31.1640625" style="6" customWidth="1"/>
    <col min="3" max="3" width="9" style="6" customWidth="1"/>
    <col min="4" max="4" width="0.5" style="6" customWidth="1"/>
    <col min="5" max="9" width="9.5" style="6" customWidth="1"/>
    <col min="10" max="13" width="9.5" style="5" customWidth="1"/>
    <col min="14" max="15" width="9.5" style="6" customWidth="1"/>
    <col min="16" max="16" width="8.83203125" style="6" customWidth="1"/>
    <col min="17" max="17" width="9.1640625" style="6"/>
    <col min="18" max="18" width="8" style="6" customWidth="1"/>
    <col min="19" max="19" width="8.83203125" style="6" customWidth="1"/>
    <col min="20" max="21" width="9.1640625" style="6"/>
    <col min="22" max="22" width="9.6640625" style="6" customWidth="1"/>
    <col min="23" max="16384" width="9.1640625" style="6"/>
  </cols>
  <sheetData>
    <row r="1" spans="1:54" s="152" customFormat="1" ht="12.75" customHeight="1">
      <c r="B1" s="468" t="s">
        <v>374</v>
      </c>
      <c r="C1" s="468"/>
      <c r="D1" s="468"/>
      <c r="F1" s="481" t="s">
        <v>375</v>
      </c>
      <c r="G1" s="481"/>
      <c r="H1" s="481"/>
      <c r="I1" s="481"/>
      <c r="J1" s="481"/>
      <c r="K1" s="481"/>
      <c r="L1" s="481"/>
      <c r="N1" s="468"/>
      <c r="O1" s="468"/>
      <c r="Q1" s="468"/>
      <c r="R1" s="468"/>
      <c r="S1" s="468"/>
      <c r="U1" s="468"/>
      <c r="V1" s="468"/>
    </row>
    <row r="2" spans="1:54" s="152" customFormat="1" ht="15" customHeight="1">
      <c r="B2" s="468"/>
      <c r="C2" s="468"/>
      <c r="D2" s="468"/>
      <c r="F2" s="481"/>
      <c r="G2" s="481"/>
      <c r="H2" s="481"/>
      <c r="I2" s="481"/>
      <c r="J2" s="481"/>
      <c r="K2" s="481"/>
      <c r="L2" s="481"/>
      <c r="N2" s="468"/>
      <c r="O2" s="468"/>
      <c r="Q2" s="468"/>
      <c r="R2" s="468"/>
      <c r="S2" s="468"/>
      <c r="U2" s="468"/>
      <c r="V2" s="468"/>
    </row>
    <row r="3" spans="1:54" s="152" customFormat="1" ht="12.75" customHeight="1">
      <c r="B3" s="468"/>
      <c r="C3" s="468"/>
      <c r="D3" s="468"/>
      <c r="F3" s="481"/>
      <c r="G3" s="481"/>
      <c r="H3" s="481"/>
      <c r="I3" s="481"/>
      <c r="J3" s="481"/>
      <c r="K3" s="481"/>
      <c r="L3" s="481"/>
      <c r="N3" s="468"/>
      <c r="O3" s="468"/>
      <c r="Q3" s="468"/>
      <c r="R3" s="468"/>
      <c r="S3" s="468"/>
      <c r="U3" s="468"/>
      <c r="V3" s="468"/>
    </row>
    <row r="4" spans="1:54" ht="18.75" customHeight="1">
      <c r="J4" s="6"/>
      <c r="K4" s="6"/>
      <c r="L4" s="6"/>
      <c r="M4" s="6"/>
      <c r="N4" s="5"/>
      <c r="O4" s="5"/>
      <c r="P4" s="5"/>
      <c r="Q4" s="5"/>
    </row>
    <row r="5" spans="1:54" s="5" customFormat="1" ht="9" customHeight="1" thickBot="1"/>
    <row r="6" spans="1:54" s="5" customFormat="1" thickBot="1">
      <c r="A6" s="19"/>
      <c r="B6" s="369" t="s">
        <v>343</v>
      </c>
      <c r="C6" s="380" t="s">
        <v>368</v>
      </c>
      <c r="D6" s="19"/>
      <c r="E6" s="20" t="str">
        <f>IF(C6="Aus","Achtung: Die Mieten von diesem Tabellenblatt werden derzeit nicht im Rest des Tools berücksichtigt. Hierzu bitte links auf 'Ein' schalten.","")</f>
        <v>Achtung: Die Mieten von diesem Tabellenblatt werden derzeit nicht im Rest des Tools berücksichtigt. Hierzu bitte links auf 'Ein' schalten.</v>
      </c>
    </row>
    <row r="7" spans="1:54" s="5" customFormat="1" ht="21" customHeight="1" thickBot="1"/>
    <row r="8" spans="1:54" ht="17" thickBot="1">
      <c r="A8"/>
      <c r="B8" s="540" t="s">
        <v>341</v>
      </c>
      <c r="C8" s="541"/>
      <c r="D8" s="34"/>
      <c r="E8" s="372" t="str">
        <f>IF(ROUND(C9,0)&lt;&gt;ROUND(Cockpit!C11,0),"Achtung: Wohnfläche der Einheiten entspricht nicht der Gesamt-Wohnfläche des Hauses (Reiter 'Cockpit')","")</f>
        <v>Achtung: Wohnfläche der Einheiten entspricht nicht der Gesamt-Wohnfläche des Hauses (Reiter 'Cockpit')</v>
      </c>
      <c r="J8" s="6"/>
      <c r="K8" s="6"/>
      <c r="L8" s="6"/>
      <c r="M8" s="6"/>
    </row>
    <row r="9" spans="1:54" ht="16" thickBot="1">
      <c r="B9" s="370" t="s">
        <v>11</v>
      </c>
      <c r="C9" s="371">
        <f>C16+C23+C30+C37+C44+C51+C58+C65+C72+C79+C86+C93+C100+C107+C114+C121+C128+C135+C142+C149+C156+C163+C170+C177+C184+C191+C198+C205+C212+C219</f>
        <v>100</v>
      </c>
      <c r="D9" s="373"/>
      <c r="E9" s="286">
        <f>'Wert, AfA, Darlehen'!D7</f>
        <v>2020</v>
      </c>
      <c r="F9" s="287">
        <f>'Wert, AfA, Darlehen'!E7</f>
        <v>2021</v>
      </c>
      <c r="G9" s="287">
        <f>'Wert, AfA, Darlehen'!F7</f>
        <v>2022</v>
      </c>
      <c r="H9" s="287">
        <f>'Wert, AfA, Darlehen'!G7</f>
        <v>2023</v>
      </c>
      <c r="I9" s="287">
        <f>'Wert, AfA, Darlehen'!H7</f>
        <v>2024</v>
      </c>
      <c r="J9" s="287">
        <f>'Wert, AfA, Darlehen'!I7</f>
        <v>2025</v>
      </c>
      <c r="K9" s="287">
        <f>'Wert, AfA, Darlehen'!J7</f>
        <v>2026</v>
      </c>
      <c r="L9" s="287">
        <f>'Wert, AfA, Darlehen'!K7</f>
        <v>2027</v>
      </c>
      <c r="M9" s="287">
        <f>'Wert, AfA, Darlehen'!L7</f>
        <v>2028</v>
      </c>
      <c r="N9" s="287">
        <f>'Wert, AfA, Darlehen'!M7</f>
        <v>2029</v>
      </c>
      <c r="O9" s="287">
        <f>'Wert, AfA, Darlehen'!N7</f>
        <v>2030</v>
      </c>
      <c r="P9" s="287">
        <f>'Wert, AfA, Darlehen'!O7</f>
        <v>2031</v>
      </c>
      <c r="Q9" s="287">
        <f>'Wert, AfA, Darlehen'!P7</f>
        <v>2032</v>
      </c>
      <c r="R9" s="287">
        <f>'Wert, AfA, Darlehen'!Q7</f>
        <v>2033</v>
      </c>
      <c r="S9" s="287">
        <f>'Wert, AfA, Darlehen'!R7</f>
        <v>2034</v>
      </c>
      <c r="T9" s="287">
        <f>'Wert, AfA, Darlehen'!S7</f>
        <v>2035</v>
      </c>
      <c r="U9" s="287">
        <f>'Wert, AfA, Darlehen'!T7</f>
        <v>2036</v>
      </c>
      <c r="V9" s="287">
        <f>'Wert, AfA, Darlehen'!U7</f>
        <v>2037</v>
      </c>
      <c r="W9" s="287">
        <f>'Wert, AfA, Darlehen'!V7</f>
        <v>2038</v>
      </c>
      <c r="X9" s="287">
        <f>'Wert, AfA, Darlehen'!W7</f>
        <v>2039</v>
      </c>
      <c r="Y9" s="287">
        <f>'Wert, AfA, Darlehen'!X7</f>
        <v>2040</v>
      </c>
      <c r="Z9" s="287">
        <f>'Wert, AfA, Darlehen'!Y7</f>
        <v>2041</v>
      </c>
      <c r="AA9" s="287">
        <f>'Wert, AfA, Darlehen'!Z7</f>
        <v>2042</v>
      </c>
      <c r="AB9" s="287">
        <f>'Wert, AfA, Darlehen'!AA7</f>
        <v>2043</v>
      </c>
      <c r="AC9" s="287">
        <f>'Wert, AfA, Darlehen'!AB7</f>
        <v>2044</v>
      </c>
      <c r="AD9" s="287">
        <f>'Wert, AfA, Darlehen'!AC7</f>
        <v>2045</v>
      </c>
      <c r="AE9" s="287">
        <f>'Wert, AfA, Darlehen'!AD7</f>
        <v>2046</v>
      </c>
      <c r="AF9" s="287">
        <f>'Wert, AfA, Darlehen'!AE7</f>
        <v>2047</v>
      </c>
      <c r="AG9" s="287">
        <f>'Wert, AfA, Darlehen'!AF7</f>
        <v>2048</v>
      </c>
      <c r="AH9" s="287">
        <f>'Wert, AfA, Darlehen'!AG7</f>
        <v>2049</v>
      </c>
      <c r="AI9" s="287">
        <f>'Wert, AfA, Darlehen'!AH7</f>
        <v>2050</v>
      </c>
      <c r="AJ9" s="287">
        <f>'Wert, AfA, Darlehen'!AI7</f>
        <v>2051</v>
      </c>
      <c r="AK9" s="287">
        <f>'Wert, AfA, Darlehen'!AJ7</f>
        <v>2052</v>
      </c>
      <c r="AL9" s="287">
        <f>'Wert, AfA, Darlehen'!AK7</f>
        <v>2053</v>
      </c>
      <c r="AM9" s="287">
        <f>'Wert, AfA, Darlehen'!AL7</f>
        <v>2054</v>
      </c>
      <c r="AN9" s="287">
        <f>'Wert, AfA, Darlehen'!AM7</f>
        <v>2055</v>
      </c>
      <c r="AO9" s="287">
        <f>'Wert, AfA, Darlehen'!AN7</f>
        <v>2056</v>
      </c>
      <c r="AP9" s="287">
        <f>'Wert, AfA, Darlehen'!AO7</f>
        <v>2057</v>
      </c>
      <c r="AQ9" s="287">
        <f>'Wert, AfA, Darlehen'!AP7</f>
        <v>2058</v>
      </c>
      <c r="AR9" s="287">
        <f>'Wert, AfA, Darlehen'!AQ7</f>
        <v>2059</v>
      </c>
      <c r="AS9" s="287">
        <f>'Wert, AfA, Darlehen'!AR7</f>
        <v>2060</v>
      </c>
      <c r="AT9" s="287">
        <f>'Wert, AfA, Darlehen'!AS7</f>
        <v>2061</v>
      </c>
      <c r="AU9" s="287">
        <f>'Wert, AfA, Darlehen'!AT7</f>
        <v>2062</v>
      </c>
      <c r="AV9" s="287">
        <f>'Wert, AfA, Darlehen'!AU7</f>
        <v>2063</v>
      </c>
      <c r="AW9" s="287">
        <f>'Wert, AfA, Darlehen'!AV7</f>
        <v>2064</v>
      </c>
      <c r="AX9" s="287">
        <f>'Wert, AfA, Darlehen'!AW7</f>
        <v>2065</v>
      </c>
      <c r="AY9" s="287">
        <f>'Wert, AfA, Darlehen'!AX7</f>
        <v>2066</v>
      </c>
      <c r="AZ9" s="287">
        <f>'Wert, AfA, Darlehen'!AY7</f>
        <v>2067</v>
      </c>
      <c r="BA9" s="287">
        <f>'Wert, AfA, Darlehen'!AZ7</f>
        <v>2068</v>
      </c>
      <c r="BB9" s="288">
        <f>'Wert, AfA, Darlehen'!BA7</f>
        <v>2069</v>
      </c>
    </row>
    <row r="10" spans="1:54">
      <c r="A10"/>
      <c r="B10" s="484" t="s">
        <v>273</v>
      </c>
      <c r="C10" s="534"/>
      <c r="D10" s="485"/>
      <c r="E10" s="289">
        <f>E17+E24+E31+E38+E45+E52+E59+E66+E73+E80+E87+E94+E101+E108+E115+E122+E129+E136+E143+E150+E157+E164+E171+E178+E185+E192+E199+E206+E213+E220</f>
        <v>1250</v>
      </c>
      <c r="F10" s="289">
        <f t="shared" ref="F10:BB10" si="0">F17+F24+F31+F38+F45+F52+F59+F66+F73+F80+F87+F94+F101+F108+F115+F122+F129+F136+F143+F150+F157+F164+F171+F178+F185+F192+F199+F206+F213+F220</f>
        <v>1268.7499999999998</v>
      </c>
      <c r="G10" s="289">
        <f t="shared" si="0"/>
        <v>1287.7812499999995</v>
      </c>
      <c r="H10" s="289">
        <f t="shared" si="0"/>
        <v>1307.0979687499998</v>
      </c>
      <c r="I10" s="289">
        <f t="shared" si="0"/>
        <v>1326.7044382812496</v>
      </c>
      <c r="J10" s="289">
        <f t="shared" si="0"/>
        <v>1346.6050048554682</v>
      </c>
      <c r="K10" s="289">
        <f t="shared" si="0"/>
        <v>1366.8040799283003</v>
      </c>
      <c r="L10" s="289">
        <f t="shared" si="0"/>
        <v>1387.3061411272242</v>
      </c>
      <c r="M10" s="289">
        <f t="shared" si="0"/>
        <v>1408.1157332441326</v>
      </c>
      <c r="N10" s="289">
        <f t="shared" si="0"/>
        <v>1429.2374692427945</v>
      </c>
      <c r="O10" s="289">
        <f t="shared" si="0"/>
        <v>1450.6760312814363</v>
      </c>
      <c r="P10" s="289">
        <f t="shared" si="0"/>
        <v>1472.4361717506576</v>
      </c>
      <c r="Q10" s="289">
        <f t="shared" si="0"/>
        <v>1494.5227143269174</v>
      </c>
      <c r="R10" s="289">
        <f t="shared" si="0"/>
        <v>1516.9405550418207</v>
      </c>
      <c r="S10" s="289">
        <f t="shared" si="0"/>
        <v>1539.6946633674481</v>
      </c>
      <c r="T10" s="289">
        <f t="shared" si="0"/>
        <v>1562.7900833179597</v>
      </c>
      <c r="U10" s="289">
        <f t="shared" si="0"/>
        <v>1586.231934567729</v>
      </c>
      <c r="V10" s="289">
        <f t="shared" si="0"/>
        <v>1610.0254135862447</v>
      </c>
      <c r="W10" s="289">
        <f t="shared" si="0"/>
        <v>1634.1757947900383</v>
      </c>
      <c r="X10" s="289">
        <f t="shared" si="0"/>
        <v>1658.6884317118886</v>
      </c>
      <c r="Y10" s="289">
        <f t="shared" si="0"/>
        <v>1683.5687581875666</v>
      </c>
      <c r="Z10" s="289">
        <f t="shared" si="0"/>
        <v>1708.8222895603801</v>
      </c>
      <c r="AA10" s="289">
        <f t="shared" si="0"/>
        <v>1734.4546239037857</v>
      </c>
      <c r="AB10" s="289">
        <f t="shared" si="0"/>
        <v>1760.4714432623421</v>
      </c>
      <c r="AC10" s="289">
        <f t="shared" si="0"/>
        <v>1786.8785149112773</v>
      </c>
      <c r="AD10" s="289">
        <f t="shared" si="0"/>
        <v>1813.6816926349466</v>
      </c>
      <c r="AE10" s="289">
        <f t="shared" si="0"/>
        <v>1840.8869180244701</v>
      </c>
      <c r="AF10" s="289">
        <f t="shared" si="0"/>
        <v>1868.500221794837</v>
      </c>
      <c r="AG10" s="289">
        <f t="shared" si="0"/>
        <v>1896.5277251217594</v>
      </c>
      <c r="AH10" s="289">
        <f t="shared" si="0"/>
        <v>1924.9756409985857</v>
      </c>
      <c r="AI10" s="289">
        <f t="shared" si="0"/>
        <v>1953.850275613564</v>
      </c>
      <c r="AJ10" s="289">
        <f t="shared" si="0"/>
        <v>1983.1580297477672</v>
      </c>
      <c r="AK10" s="289">
        <f t="shared" si="0"/>
        <v>2012.9054001939835</v>
      </c>
      <c r="AL10" s="289">
        <f t="shared" si="0"/>
        <v>2043.0989811968932</v>
      </c>
      <c r="AM10" s="289">
        <f t="shared" si="0"/>
        <v>2073.7454659148461</v>
      </c>
      <c r="AN10" s="289">
        <f t="shared" si="0"/>
        <v>2104.8516479035688</v>
      </c>
      <c r="AO10" s="289">
        <f t="shared" si="0"/>
        <v>2136.4244226221222</v>
      </c>
      <c r="AP10" s="289">
        <f t="shared" si="0"/>
        <v>2168.4707889614538</v>
      </c>
      <c r="AQ10" s="289">
        <f t="shared" si="0"/>
        <v>2200.9978507958754</v>
      </c>
      <c r="AR10" s="289">
        <f t="shared" si="0"/>
        <v>2234.0128185578133</v>
      </c>
      <c r="AS10" s="289">
        <f t="shared" si="0"/>
        <v>2267.5230108361802</v>
      </c>
      <c r="AT10" s="289">
        <f t="shared" si="0"/>
        <v>2301.535855998723</v>
      </c>
      <c r="AU10" s="289">
        <f t="shared" si="0"/>
        <v>2336.0588938387032</v>
      </c>
      <c r="AV10" s="289">
        <f t="shared" si="0"/>
        <v>2371.0997772462833</v>
      </c>
      <c r="AW10" s="289">
        <f t="shared" si="0"/>
        <v>2406.6662739049775</v>
      </c>
      <c r="AX10" s="289">
        <f t="shared" si="0"/>
        <v>2442.7662680135522</v>
      </c>
      <c r="AY10" s="289">
        <f t="shared" si="0"/>
        <v>2479.4077620337553</v>
      </c>
      <c r="AZ10" s="289">
        <f t="shared" si="0"/>
        <v>2516.5988784642614</v>
      </c>
      <c r="BA10" s="289">
        <f t="shared" si="0"/>
        <v>2554.3478616412249</v>
      </c>
      <c r="BB10" s="290">
        <f t="shared" si="0"/>
        <v>2592.663079565843</v>
      </c>
    </row>
    <row r="11" spans="1:54">
      <c r="A11"/>
      <c r="B11" s="479" t="s">
        <v>108</v>
      </c>
      <c r="C11" s="533"/>
      <c r="D11" s="480"/>
      <c r="E11" s="18">
        <f>E12/E10-1</f>
        <v>1.4999999999999902E-2</v>
      </c>
      <c r="F11" s="18">
        <f t="shared" ref="F11:BB11" si="1">F12/F10-1</f>
        <v>1.4999999999999902E-2</v>
      </c>
      <c r="G11" s="18">
        <f t="shared" si="1"/>
        <v>1.5000000000000124E-2</v>
      </c>
      <c r="H11" s="18">
        <f t="shared" si="1"/>
        <v>1.4999999999999902E-2</v>
      </c>
      <c r="I11" s="18">
        <f t="shared" si="1"/>
        <v>1.4999999999999902E-2</v>
      </c>
      <c r="J11" s="18">
        <f t="shared" si="1"/>
        <v>1.5000000000000124E-2</v>
      </c>
      <c r="K11" s="18">
        <f t="shared" si="1"/>
        <v>1.4999999999999458E-2</v>
      </c>
      <c r="L11" s="18">
        <f t="shared" si="1"/>
        <v>1.4999999999999902E-2</v>
      </c>
      <c r="M11" s="18">
        <f t="shared" si="1"/>
        <v>1.4999999999999902E-2</v>
      </c>
      <c r="N11" s="18">
        <f t="shared" si="1"/>
        <v>1.4999999999999902E-2</v>
      </c>
      <c r="O11" s="18">
        <f t="shared" si="1"/>
        <v>1.4999999999999902E-2</v>
      </c>
      <c r="P11" s="18">
        <f t="shared" si="1"/>
        <v>1.4999999999999902E-2</v>
      </c>
      <c r="Q11" s="18">
        <f t="shared" si="1"/>
        <v>1.499999999999968E-2</v>
      </c>
      <c r="R11" s="18">
        <f t="shared" si="1"/>
        <v>1.5000000000000124E-2</v>
      </c>
      <c r="S11" s="18">
        <f t="shared" si="1"/>
        <v>1.4999999999999902E-2</v>
      </c>
      <c r="T11" s="18">
        <f t="shared" si="1"/>
        <v>1.4999999999999902E-2</v>
      </c>
      <c r="U11" s="18">
        <f t="shared" si="1"/>
        <v>1.4999999999999902E-2</v>
      </c>
      <c r="V11" s="18">
        <f t="shared" si="1"/>
        <v>1.4999999999999902E-2</v>
      </c>
      <c r="W11" s="18">
        <f t="shared" si="1"/>
        <v>1.4999999999999902E-2</v>
      </c>
      <c r="X11" s="18">
        <f t="shared" si="1"/>
        <v>1.499999999999968E-2</v>
      </c>
      <c r="Y11" s="18">
        <f t="shared" si="1"/>
        <v>1.5000000000000124E-2</v>
      </c>
      <c r="Z11" s="18">
        <f t="shared" si="1"/>
        <v>1.4999999999999902E-2</v>
      </c>
      <c r="AA11" s="18">
        <f t="shared" si="1"/>
        <v>1.499999999999968E-2</v>
      </c>
      <c r="AB11" s="18">
        <f t="shared" si="1"/>
        <v>1.5000000000000124E-2</v>
      </c>
      <c r="AC11" s="18">
        <f t="shared" si="1"/>
        <v>1.5000000000000124E-2</v>
      </c>
      <c r="AD11" s="18">
        <f t="shared" si="1"/>
        <v>1.499999999999968E-2</v>
      </c>
      <c r="AE11" s="18">
        <f t="shared" si="1"/>
        <v>1.4999999999999902E-2</v>
      </c>
      <c r="AF11" s="18">
        <f t="shared" si="1"/>
        <v>1.4999999999999902E-2</v>
      </c>
      <c r="AG11" s="18">
        <f t="shared" si="1"/>
        <v>1.4999999999999902E-2</v>
      </c>
      <c r="AH11" s="18">
        <f t="shared" si="1"/>
        <v>1.499999999999968E-2</v>
      </c>
      <c r="AI11" s="18">
        <f t="shared" si="1"/>
        <v>1.4999999999999902E-2</v>
      </c>
      <c r="AJ11" s="18">
        <f t="shared" si="1"/>
        <v>1.4999999999999902E-2</v>
      </c>
      <c r="AK11" s="18">
        <f t="shared" si="1"/>
        <v>1.4999999999999902E-2</v>
      </c>
      <c r="AL11" s="18">
        <f t="shared" si="1"/>
        <v>1.499999999999968E-2</v>
      </c>
      <c r="AM11" s="18">
        <f t="shared" si="1"/>
        <v>1.4999999999999902E-2</v>
      </c>
      <c r="AN11" s="18">
        <f t="shared" si="1"/>
        <v>1.4999999999999902E-2</v>
      </c>
      <c r="AO11" s="18">
        <f t="shared" si="1"/>
        <v>1.4999999999999902E-2</v>
      </c>
      <c r="AP11" s="18">
        <f t="shared" si="1"/>
        <v>1.4999999999999902E-2</v>
      </c>
      <c r="AQ11" s="18">
        <f t="shared" si="1"/>
        <v>1.4999999999999902E-2</v>
      </c>
      <c r="AR11" s="18">
        <f t="shared" si="1"/>
        <v>1.4999999999999902E-2</v>
      </c>
      <c r="AS11" s="18">
        <f t="shared" si="1"/>
        <v>1.5000000000000124E-2</v>
      </c>
      <c r="AT11" s="18">
        <f t="shared" si="1"/>
        <v>1.499999999999968E-2</v>
      </c>
      <c r="AU11" s="18">
        <f t="shared" si="1"/>
        <v>1.4999999999999902E-2</v>
      </c>
      <c r="AV11" s="18">
        <f t="shared" si="1"/>
        <v>1.4999999999999902E-2</v>
      </c>
      <c r="AW11" s="18">
        <f t="shared" si="1"/>
        <v>1.5000000000000124E-2</v>
      </c>
      <c r="AX11" s="18">
        <f t="shared" si="1"/>
        <v>1.4999999999999902E-2</v>
      </c>
      <c r="AY11" s="18">
        <f t="shared" si="1"/>
        <v>1.4999999999999902E-2</v>
      </c>
      <c r="AZ11" s="18">
        <f t="shared" si="1"/>
        <v>1.4999999999999902E-2</v>
      </c>
      <c r="BA11" s="18">
        <f t="shared" si="1"/>
        <v>1.4999999999999902E-2</v>
      </c>
      <c r="BB11" s="376">
        <f t="shared" si="1"/>
        <v>1.499999999999968E-2</v>
      </c>
    </row>
    <row r="12" spans="1:54">
      <c r="B12" s="479" t="s">
        <v>70</v>
      </c>
      <c r="C12" s="533"/>
      <c r="D12" s="480"/>
      <c r="E12" s="10">
        <f>E19+E26+E33+E40+E47+E54+E61+E68+E75+E82+E89+E96+E103+E110+E117+E124+E131+E138+E145+E152+E159+E166+E173+E180+E187+E194+E201+E208+E215+E222</f>
        <v>1268.7499999999998</v>
      </c>
      <c r="F12" s="10">
        <f t="shared" ref="F12:BB12" si="2">F19+F26+F33+F40+F47+F54+F61+F68+F75+F82+F89+F96+F103+F110+F117+F124+F131+F138+F145+F152+F159+F166+F173+F180+F187+F194+F201+F208+F215+F222</f>
        <v>1287.7812499999995</v>
      </c>
      <c r="G12" s="10">
        <f t="shared" si="2"/>
        <v>1307.0979687499998</v>
      </c>
      <c r="H12" s="10">
        <f t="shared" si="2"/>
        <v>1326.7044382812496</v>
      </c>
      <c r="I12" s="10">
        <f t="shared" si="2"/>
        <v>1346.6050048554682</v>
      </c>
      <c r="J12" s="10">
        <f t="shared" si="2"/>
        <v>1366.8040799283003</v>
      </c>
      <c r="K12" s="10">
        <f t="shared" si="2"/>
        <v>1387.3061411272242</v>
      </c>
      <c r="L12" s="10">
        <f t="shared" si="2"/>
        <v>1408.1157332441326</v>
      </c>
      <c r="M12" s="10">
        <f t="shared" si="2"/>
        <v>1429.2374692427945</v>
      </c>
      <c r="N12" s="10">
        <f t="shared" si="2"/>
        <v>1450.6760312814363</v>
      </c>
      <c r="O12" s="10">
        <f t="shared" si="2"/>
        <v>1472.4361717506576</v>
      </c>
      <c r="P12" s="10">
        <f t="shared" si="2"/>
        <v>1494.5227143269174</v>
      </c>
      <c r="Q12" s="10">
        <f t="shared" si="2"/>
        <v>1516.9405550418207</v>
      </c>
      <c r="R12" s="10">
        <f t="shared" si="2"/>
        <v>1539.6946633674481</v>
      </c>
      <c r="S12" s="10">
        <f t="shared" si="2"/>
        <v>1562.7900833179597</v>
      </c>
      <c r="T12" s="10">
        <f t="shared" si="2"/>
        <v>1586.231934567729</v>
      </c>
      <c r="U12" s="10">
        <f t="shared" si="2"/>
        <v>1610.0254135862447</v>
      </c>
      <c r="V12" s="10">
        <f t="shared" si="2"/>
        <v>1634.1757947900383</v>
      </c>
      <c r="W12" s="10">
        <f t="shared" si="2"/>
        <v>1658.6884317118886</v>
      </c>
      <c r="X12" s="10">
        <f t="shared" si="2"/>
        <v>1683.5687581875666</v>
      </c>
      <c r="Y12" s="10">
        <f t="shared" si="2"/>
        <v>1708.8222895603801</v>
      </c>
      <c r="Z12" s="10">
        <f t="shared" si="2"/>
        <v>1734.4546239037857</v>
      </c>
      <c r="AA12" s="10">
        <f t="shared" si="2"/>
        <v>1760.4714432623421</v>
      </c>
      <c r="AB12" s="10">
        <f t="shared" si="2"/>
        <v>1786.8785149112773</v>
      </c>
      <c r="AC12" s="10">
        <f t="shared" si="2"/>
        <v>1813.6816926349466</v>
      </c>
      <c r="AD12" s="10">
        <f t="shared" si="2"/>
        <v>1840.8869180244701</v>
      </c>
      <c r="AE12" s="10">
        <f t="shared" si="2"/>
        <v>1868.500221794837</v>
      </c>
      <c r="AF12" s="10">
        <f t="shared" si="2"/>
        <v>1896.5277251217594</v>
      </c>
      <c r="AG12" s="10">
        <f t="shared" si="2"/>
        <v>1924.9756409985857</v>
      </c>
      <c r="AH12" s="10">
        <f t="shared" si="2"/>
        <v>1953.850275613564</v>
      </c>
      <c r="AI12" s="10">
        <f t="shared" si="2"/>
        <v>1983.1580297477672</v>
      </c>
      <c r="AJ12" s="10">
        <f t="shared" si="2"/>
        <v>2012.9054001939835</v>
      </c>
      <c r="AK12" s="10">
        <f t="shared" si="2"/>
        <v>2043.0989811968932</v>
      </c>
      <c r="AL12" s="10">
        <f t="shared" si="2"/>
        <v>2073.7454659148461</v>
      </c>
      <c r="AM12" s="10">
        <f t="shared" si="2"/>
        <v>2104.8516479035688</v>
      </c>
      <c r="AN12" s="10">
        <f t="shared" si="2"/>
        <v>2136.4244226221222</v>
      </c>
      <c r="AO12" s="10">
        <f t="shared" si="2"/>
        <v>2168.4707889614538</v>
      </c>
      <c r="AP12" s="10">
        <f t="shared" si="2"/>
        <v>2200.9978507958754</v>
      </c>
      <c r="AQ12" s="10">
        <f t="shared" si="2"/>
        <v>2234.0128185578133</v>
      </c>
      <c r="AR12" s="10">
        <f t="shared" si="2"/>
        <v>2267.5230108361802</v>
      </c>
      <c r="AS12" s="10">
        <f t="shared" si="2"/>
        <v>2301.535855998723</v>
      </c>
      <c r="AT12" s="10">
        <f t="shared" si="2"/>
        <v>2336.0588938387032</v>
      </c>
      <c r="AU12" s="10">
        <f t="shared" si="2"/>
        <v>2371.0997772462833</v>
      </c>
      <c r="AV12" s="10">
        <f t="shared" si="2"/>
        <v>2406.6662739049775</v>
      </c>
      <c r="AW12" s="10">
        <f t="shared" si="2"/>
        <v>2442.7662680135522</v>
      </c>
      <c r="AX12" s="10">
        <f t="shared" si="2"/>
        <v>2479.4077620337553</v>
      </c>
      <c r="AY12" s="10">
        <f t="shared" si="2"/>
        <v>2516.5988784642614</v>
      </c>
      <c r="AZ12" s="10">
        <f t="shared" si="2"/>
        <v>2554.3478616412249</v>
      </c>
      <c r="BA12" s="10">
        <f t="shared" si="2"/>
        <v>2592.663079565843</v>
      </c>
      <c r="BB12" s="291">
        <f t="shared" si="2"/>
        <v>2631.55302575933</v>
      </c>
    </row>
    <row r="13" spans="1:54" ht="16" thickBot="1">
      <c r="B13" s="535" t="s">
        <v>316</v>
      </c>
      <c r="C13" s="536"/>
      <c r="D13" s="537"/>
      <c r="E13" s="377">
        <f>E12/$C9</f>
        <v>12.687499999999998</v>
      </c>
      <c r="F13" s="377">
        <f t="shared" ref="F13" si="3">F12/$C9</f>
        <v>12.877812499999996</v>
      </c>
      <c r="G13" s="377">
        <f t="shared" ref="G13" si="4">G12/$C9</f>
        <v>13.070979687499998</v>
      </c>
      <c r="H13" s="377">
        <f t="shared" ref="H13" si="5">H12/$C9</f>
        <v>13.267044382812497</v>
      </c>
      <c r="I13" s="377">
        <f t="shared" ref="I13" si="6">I12/$C9</f>
        <v>13.466050048554683</v>
      </c>
      <c r="J13" s="377">
        <f t="shared" ref="J13" si="7">J12/$C9</f>
        <v>13.668040799283004</v>
      </c>
      <c r="K13" s="377">
        <f t="shared" ref="K13" si="8">K12/$C9</f>
        <v>13.873061411272243</v>
      </c>
      <c r="L13" s="377">
        <f t="shared" ref="L13" si="9">L12/$C9</f>
        <v>14.081157332441325</v>
      </c>
      <c r="M13" s="377">
        <f t="shared" ref="M13" si="10">M12/$C9</f>
        <v>14.292374692427945</v>
      </c>
      <c r="N13" s="377">
        <f t="shared" ref="N13" si="11">N12/$C9</f>
        <v>14.506760312814363</v>
      </c>
      <c r="O13" s="377">
        <f t="shared" ref="O13" si="12">O12/$C9</f>
        <v>14.724361717506577</v>
      </c>
      <c r="P13" s="377">
        <f t="shared" ref="P13" si="13">P12/$C9</f>
        <v>14.945227143269173</v>
      </c>
      <c r="Q13" s="377">
        <f t="shared" ref="Q13" si="14">Q12/$C9</f>
        <v>15.169405550418208</v>
      </c>
      <c r="R13" s="377">
        <f t="shared" ref="R13" si="15">R12/$C9</f>
        <v>15.396946633674482</v>
      </c>
      <c r="S13" s="377">
        <f t="shared" ref="S13" si="16">S12/$C9</f>
        <v>15.627900833179597</v>
      </c>
      <c r="T13" s="377">
        <f t="shared" ref="T13" si="17">T12/$C9</f>
        <v>15.862319345677291</v>
      </c>
      <c r="U13" s="377">
        <f t="shared" ref="U13" si="18">U12/$C9</f>
        <v>16.100254135862446</v>
      </c>
      <c r="V13" s="377">
        <f t="shared" ref="V13" si="19">V12/$C9</f>
        <v>16.341757947900383</v>
      </c>
      <c r="W13" s="377">
        <f t="shared" ref="W13" si="20">W12/$C9</f>
        <v>16.586884317118887</v>
      </c>
      <c r="X13" s="377">
        <f t="shared" ref="X13" si="21">X12/$C9</f>
        <v>16.835687581875664</v>
      </c>
      <c r="Y13" s="377">
        <f t="shared" ref="Y13" si="22">Y12/$C9</f>
        <v>17.088222895603803</v>
      </c>
      <c r="Z13" s="377">
        <f t="shared" ref="Z13" si="23">Z12/$C9</f>
        <v>17.344546239037857</v>
      </c>
      <c r="AA13" s="377">
        <f t="shared" ref="AA13" si="24">AA12/$C9</f>
        <v>17.604714432623421</v>
      </c>
      <c r="AB13" s="377">
        <f t="shared" ref="AB13" si="25">AB12/$C9</f>
        <v>17.868785149112774</v>
      </c>
      <c r="AC13" s="377">
        <f t="shared" ref="AC13" si="26">AC12/$C9</f>
        <v>18.136816926349464</v>
      </c>
      <c r="AD13" s="377">
        <f t="shared" ref="AD13" si="27">AD12/$C9</f>
        <v>18.4088691802447</v>
      </c>
      <c r="AE13" s="377">
        <f t="shared" ref="AE13" si="28">AE12/$C9</f>
        <v>18.685002217948369</v>
      </c>
      <c r="AF13" s="377">
        <f t="shared" ref="AF13" si="29">AF12/$C9</f>
        <v>18.965277251217593</v>
      </c>
      <c r="AG13" s="377">
        <f t="shared" ref="AG13" si="30">AG12/$C9</f>
        <v>19.249756409985856</v>
      </c>
      <c r="AH13" s="377">
        <f t="shared" ref="AH13" si="31">AH12/$C9</f>
        <v>19.538502756135639</v>
      </c>
      <c r="AI13" s="377">
        <f t="shared" ref="AI13" si="32">AI12/$C9</f>
        <v>19.831580297477672</v>
      </c>
      <c r="AJ13" s="377">
        <f t="shared" ref="AJ13" si="33">AJ12/$C9</f>
        <v>20.129054001939835</v>
      </c>
      <c r="AK13" s="377">
        <f t="shared" ref="AK13" si="34">AK12/$C9</f>
        <v>20.430989811968931</v>
      </c>
      <c r="AL13" s="377">
        <f t="shared" ref="AL13" si="35">AL12/$C9</f>
        <v>20.737454659148462</v>
      </c>
      <c r="AM13" s="377">
        <f t="shared" ref="AM13" si="36">AM12/$C9</f>
        <v>21.048516479035687</v>
      </c>
      <c r="AN13" s="377">
        <f t="shared" ref="AN13" si="37">AN12/$C9</f>
        <v>21.364244226221221</v>
      </c>
      <c r="AO13" s="377">
        <f t="shared" ref="AO13" si="38">AO12/$C9</f>
        <v>21.684707889614536</v>
      </c>
      <c r="AP13" s="377">
        <f t="shared" ref="AP13" si="39">AP12/$C9</f>
        <v>22.009978507958753</v>
      </c>
      <c r="AQ13" s="377">
        <f t="shared" ref="AQ13" si="40">AQ12/$C9</f>
        <v>22.340128185578134</v>
      </c>
      <c r="AR13" s="377">
        <f t="shared" ref="AR13" si="41">AR12/$C9</f>
        <v>22.675230108361802</v>
      </c>
      <c r="AS13" s="377">
        <f t="shared" ref="AS13" si="42">AS12/$C9</f>
        <v>23.015358559987231</v>
      </c>
      <c r="AT13" s="377">
        <f t="shared" ref="AT13" si="43">AT12/$C9</f>
        <v>23.360588938387032</v>
      </c>
      <c r="AU13" s="377">
        <f t="shared" ref="AU13" si="44">AU12/$C9</f>
        <v>23.710997772462832</v>
      </c>
      <c r="AV13" s="377">
        <f t="shared" ref="AV13" si="45">AV12/$C9</f>
        <v>24.066662739049775</v>
      </c>
      <c r="AW13" s="377">
        <f t="shared" ref="AW13" si="46">AW12/$C9</f>
        <v>24.427662680135523</v>
      </c>
      <c r="AX13" s="377">
        <f t="shared" ref="AX13" si="47">AX12/$C9</f>
        <v>24.794077620337553</v>
      </c>
      <c r="AY13" s="377">
        <f t="shared" ref="AY13" si="48">AY12/$C9</f>
        <v>25.165988784642614</v>
      </c>
      <c r="AZ13" s="377">
        <f t="shared" ref="AZ13" si="49">AZ12/$C9</f>
        <v>25.543478616412248</v>
      </c>
      <c r="BA13" s="377">
        <f t="shared" ref="BA13" si="50">BA12/$C9</f>
        <v>25.926630795658429</v>
      </c>
      <c r="BB13" s="378">
        <f t="shared" ref="BB13" si="51">BB12/$C9</f>
        <v>26.315530257593299</v>
      </c>
    </row>
    <row r="14" spans="1:54" ht="9" customHeight="1" thickBot="1">
      <c r="J14" s="6"/>
      <c r="K14" s="6"/>
      <c r="L14" s="6"/>
      <c r="M14" s="6"/>
      <c r="O14" s="5"/>
      <c r="P14" s="5"/>
      <c r="Q14" s="5"/>
      <c r="R14" s="5"/>
    </row>
    <row r="15" spans="1:54" ht="17" thickBot="1">
      <c r="A15"/>
      <c r="B15" s="538" t="s">
        <v>317</v>
      </c>
      <c r="C15" s="539"/>
      <c r="D15" s="34"/>
      <c r="E15" s="283"/>
      <c r="J15" s="6"/>
      <c r="K15" s="6"/>
      <c r="L15" s="6"/>
      <c r="M15" s="6"/>
    </row>
    <row r="16" spans="1:54" ht="16" thickBot="1">
      <c r="B16" s="370" t="s">
        <v>11</v>
      </c>
      <c r="C16" s="379">
        <v>40</v>
      </c>
      <c r="D16" s="374"/>
      <c r="E16" s="375">
        <f t="shared" ref="E16:AJ16" si="52">E$9</f>
        <v>2020</v>
      </c>
      <c r="F16" s="287">
        <f t="shared" si="52"/>
        <v>2021</v>
      </c>
      <c r="G16" s="287">
        <f t="shared" si="52"/>
        <v>2022</v>
      </c>
      <c r="H16" s="287">
        <f t="shared" si="52"/>
        <v>2023</v>
      </c>
      <c r="I16" s="287">
        <f t="shared" si="52"/>
        <v>2024</v>
      </c>
      <c r="J16" s="287">
        <f t="shared" si="52"/>
        <v>2025</v>
      </c>
      <c r="K16" s="287">
        <f t="shared" si="52"/>
        <v>2026</v>
      </c>
      <c r="L16" s="287">
        <f t="shared" si="52"/>
        <v>2027</v>
      </c>
      <c r="M16" s="287">
        <f t="shared" si="52"/>
        <v>2028</v>
      </c>
      <c r="N16" s="287">
        <f t="shared" si="52"/>
        <v>2029</v>
      </c>
      <c r="O16" s="287">
        <f t="shared" si="52"/>
        <v>2030</v>
      </c>
      <c r="P16" s="287">
        <f t="shared" si="52"/>
        <v>2031</v>
      </c>
      <c r="Q16" s="287">
        <f t="shared" si="52"/>
        <v>2032</v>
      </c>
      <c r="R16" s="287">
        <f t="shared" si="52"/>
        <v>2033</v>
      </c>
      <c r="S16" s="287">
        <f t="shared" si="52"/>
        <v>2034</v>
      </c>
      <c r="T16" s="287">
        <f t="shared" si="52"/>
        <v>2035</v>
      </c>
      <c r="U16" s="287">
        <f t="shared" si="52"/>
        <v>2036</v>
      </c>
      <c r="V16" s="287">
        <f t="shared" si="52"/>
        <v>2037</v>
      </c>
      <c r="W16" s="287">
        <f t="shared" si="52"/>
        <v>2038</v>
      </c>
      <c r="X16" s="287">
        <f t="shared" si="52"/>
        <v>2039</v>
      </c>
      <c r="Y16" s="287">
        <f t="shared" si="52"/>
        <v>2040</v>
      </c>
      <c r="Z16" s="287">
        <f t="shared" si="52"/>
        <v>2041</v>
      </c>
      <c r="AA16" s="287">
        <f t="shared" si="52"/>
        <v>2042</v>
      </c>
      <c r="AB16" s="287">
        <f t="shared" si="52"/>
        <v>2043</v>
      </c>
      <c r="AC16" s="287">
        <f t="shared" si="52"/>
        <v>2044</v>
      </c>
      <c r="AD16" s="287">
        <f t="shared" si="52"/>
        <v>2045</v>
      </c>
      <c r="AE16" s="287">
        <f t="shared" si="52"/>
        <v>2046</v>
      </c>
      <c r="AF16" s="287">
        <f t="shared" si="52"/>
        <v>2047</v>
      </c>
      <c r="AG16" s="287">
        <f t="shared" si="52"/>
        <v>2048</v>
      </c>
      <c r="AH16" s="287">
        <f t="shared" si="52"/>
        <v>2049</v>
      </c>
      <c r="AI16" s="287">
        <f t="shared" si="52"/>
        <v>2050</v>
      </c>
      <c r="AJ16" s="287">
        <f t="shared" si="52"/>
        <v>2051</v>
      </c>
      <c r="AK16" s="287">
        <f t="shared" ref="AK16:BB16" si="53">AK$9</f>
        <v>2052</v>
      </c>
      <c r="AL16" s="287">
        <f t="shared" si="53"/>
        <v>2053</v>
      </c>
      <c r="AM16" s="287">
        <f t="shared" si="53"/>
        <v>2054</v>
      </c>
      <c r="AN16" s="287">
        <f t="shared" si="53"/>
        <v>2055</v>
      </c>
      <c r="AO16" s="287">
        <f t="shared" si="53"/>
        <v>2056</v>
      </c>
      <c r="AP16" s="287">
        <f t="shared" si="53"/>
        <v>2057</v>
      </c>
      <c r="AQ16" s="287">
        <f t="shared" si="53"/>
        <v>2058</v>
      </c>
      <c r="AR16" s="287">
        <f t="shared" si="53"/>
        <v>2059</v>
      </c>
      <c r="AS16" s="287">
        <f t="shared" si="53"/>
        <v>2060</v>
      </c>
      <c r="AT16" s="287">
        <f t="shared" si="53"/>
        <v>2061</v>
      </c>
      <c r="AU16" s="287">
        <f t="shared" si="53"/>
        <v>2062</v>
      </c>
      <c r="AV16" s="287">
        <f t="shared" si="53"/>
        <v>2063</v>
      </c>
      <c r="AW16" s="287">
        <f t="shared" si="53"/>
        <v>2064</v>
      </c>
      <c r="AX16" s="287">
        <f t="shared" si="53"/>
        <v>2065</v>
      </c>
      <c r="AY16" s="287">
        <f t="shared" si="53"/>
        <v>2066</v>
      </c>
      <c r="AZ16" s="287">
        <f t="shared" si="53"/>
        <v>2067</v>
      </c>
      <c r="BA16" s="287">
        <f t="shared" si="53"/>
        <v>2068</v>
      </c>
      <c r="BB16" s="288">
        <f t="shared" si="53"/>
        <v>2069</v>
      </c>
    </row>
    <row r="17" spans="1:54">
      <c r="A17"/>
      <c r="B17" s="484" t="s">
        <v>273</v>
      </c>
      <c r="C17" s="534"/>
      <c r="D17" s="485"/>
      <c r="E17" s="315">
        <v>300</v>
      </c>
      <c r="F17" s="289">
        <f>E19</f>
        <v>304.49999999999994</v>
      </c>
      <c r="G17" s="289">
        <f t="shared" ref="G17:BB17" si="54">F19</f>
        <v>309.06749999999994</v>
      </c>
      <c r="H17" s="289">
        <f t="shared" si="54"/>
        <v>313.70351249999993</v>
      </c>
      <c r="I17" s="289">
        <f t="shared" si="54"/>
        <v>318.40906518749989</v>
      </c>
      <c r="J17" s="289">
        <f t="shared" si="54"/>
        <v>323.18520116531238</v>
      </c>
      <c r="K17" s="289">
        <f t="shared" si="54"/>
        <v>328.03297918279202</v>
      </c>
      <c r="L17" s="289">
        <f t="shared" si="54"/>
        <v>332.95347387053386</v>
      </c>
      <c r="M17" s="289">
        <f t="shared" si="54"/>
        <v>337.94777597859184</v>
      </c>
      <c r="N17" s="289">
        <f t="shared" si="54"/>
        <v>343.01699261827071</v>
      </c>
      <c r="O17" s="289">
        <f t="shared" si="54"/>
        <v>348.16224750754475</v>
      </c>
      <c r="P17" s="289">
        <f t="shared" si="54"/>
        <v>353.38468122015786</v>
      </c>
      <c r="Q17" s="289">
        <f t="shared" si="54"/>
        <v>358.68545143846018</v>
      </c>
      <c r="R17" s="289">
        <f t="shared" si="54"/>
        <v>364.06573321003702</v>
      </c>
      <c r="S17" s="289">
        <f t="shared" si="54"/>
        <v>369.52671920818756</v>
      </c>
      <c r="T17" s="289">
        <f t="shared" si="54"/>
        <v>375.06961999631034</v>
      </c>
      <c r="U17" s="289">
        <f t="shared" si="54"/>
        <v>380.69566429625496</v>
      </c>
      <c r="V17" s="289">
        <f t="shared" si="54"/>
        <v>386.40609926069874</v>
      </c>
      <c r="W17" s="289">
        <f t="shared" si="54"/>
        <v>392.2021907496092</v>
      </c>
      <c r="X17" s="289">
        <f t="shared" si="54"/>
        <v>398.08522361085329</v>
      </c>
      <c r="Y17" s="289">
        <f t="shared" si="54"/>
        <v>404.05650196501603</v>
      </c>
      <c r="Z17" s="289">
        <f t="shared" si="54"/>
        <v>410.11734949449124</v>
      </c>
      <c r="AA17" s="289">
        <f t="shared" si="54"/>
        <v>416.26910973690855</v>
      </c>
      <c r="AB17" s="289">
        <f t="shared" si="54"/>
        <v>422.51314638296213</v>
      </c>
      <c r="AC17" s="289">
        <f t="shared" si="54"/>
        <v>428.85084357870653</v>
      </c>
      <c r="AD17" s="289">
        <f t="shared" si="54"/>
        <v>435.28360623238711</v>
      </c>
      <c r="AE17" s="289">
        <f t="shared" si="54"/>
        <v>441.81286032587286</v>
      </c>
      <c r="AF17" s="289">
        <f t="shared" si="54"/>
        <v>448.4400532307609</v>
      </c>
      <c r="AG17" s="289">
        <f t="shared" si="54"/>
        <v>455.16665402922229</v>
      </c>
      <c r="AH17" s="289">
        <f t="shared" si="54"/>
        <v>461.99415383966056</v>
      </c>
      <c r="AI17" s="289">
        <f t="shared" si="54"/>
        <v>468.92406614725542</v>
      </c>
      <c r="AJ17" s="289">
        <f t="shared" si="54"/>
        <v>475.95792713946418</v>
      </c>
      <c r="AK17" s="289">
        <f t="shared" si="54"/>
        <v>483.0972960465561</v>
      </c>
      <c r="AL17" s="289">
        <f t="shared" si="54"/>
        <v>490.34375548725438</v>
      </c>
      <c r="AM17" s="289">
        <f t="shared" si="54"/>
        <v>497.69891181956314</v>
      </c>
      <c r="AN17" s="289">
        <f t="shared" si="54"/>
        <v>505.16439549685651</v>
      </c>
      <c r="AO17" s="289">
        <f t="shared" si="54"/>
        <v>512.74186142930932</v>
      </c>
      <c r="AP17" s="289">
        <f t="shared" si="54"/>
        <v>520.43298935074893</v>
      </c>
      <c r="AQ17" s="289">
        <f t="shared" si="54"/>
        <v>528.23948419101009</v>
      </c>
      <c r="AR17" s="289">
        <f t="shared" si="54"/>
        <v>536.16307645387519</v>
      </c>
      <c r="AS17" s="289">
        <f t="shared" si="54"/>
        <v>544.20552260068325</v>
      </c>
      <c r="AT17" s="289">
        <f t="shared" si="54"/>
        <v>552.3686054396934</v>
      </c>
      <c r="AU17" s="289">
        <f t="shared" si="54"/>
        <v>560.65413452128871</v>
      </c>
      <c r="AV17" s="289">
        <f t="shared" si="54"/>
        <v>569.06394653910797</v>
      </c>
      <c r="AW17" s="289">
        <f t="shared" si="54"/>
        <v>577.59990573719449</v>
      </c>
      <c r="AX17" s="289">
        <f t="shared" si="54"/>
        <v>586.2639043232524</v>
      </c>
      <c r="AY17" s="289">
        <f t="shared" si="54"/>
        <v>595.05786288810111</v>
      </c>
      <c r="AZ17" s="289">
        <f t="shared" si="54"/>
        <v>603.98373083142258</v>
      </c>
      <c r="BA17" s="289">
        <f t="shared" si="54"/>
        <v>613.04348679389386</v>
      </c>
      <c r="BB17" s="290">
        <f t="shared" si="54"/>
        <v>622.23913909580222</v>
      </c>
    </row>
    <row r="18" spans="1:54">
      <c r="A18"/>
      <c r="B18" s="479" t="s">
        <v>108</v>
      </c>
      <c r="C18" s="533"/>
      <c r="D18" s="480"/>
      <c r="E18" s="297">
        <f>Cockpit!$H$31</f>
        <v>1.4999999999999999E-2</v>
      </c>
      <c r="F18" s="297">
        <f>Cockpit!$H$31</f>
        <v>1.4999999999999999E-2</v>
      </c>
      <c r="G18" s="297">
        <f>Cockpit!$H$31</f>
        <v>1.4999999999999999E-2</v>
      </c>
      <c r="H18" s="297">
        <f>Cockpit!$H$31</f>
        <v>1.4999999999999999E-2</v>
      </c>
      <c r="I18" s="297">
        <f>Cockpit!$H$31</f>
        <v>1.4999999999999999E-2</v>
      </c>
      <c r="J18" s="297">
        <f>Cockpit!$H$31</f>
        <v>1.4999999999999999E-2</v>
      </c>
      <c r="K18" s="297">
        <f>Cockpit!$H$31</f>
        <v>1.4999999999999999E-2</v>
      </c>
      <c r="L18" s="297">
        <f>Cockpit!$H$31</f>
        <v>1.4999999999999999E-2</v>
      </c>
      <c r="M18" s="297">
        <f>Cockpit!$H$31</f>
        <v>1.4999999999999999E-2</v>
      </c>
      <c r="N18" s="297">
        <f>Cockpit!$H$31</f>
        <v>1.4999999999999999E-2</v>
      </c>
      <c r="O18" s="297">
        <f>Cockpit!$H$31</f>
        <v>1.4999999999999999E-2</v>
      </c>
      <c r="P18" s="297">
        <f>Cockpit!$H$31</f>
        <v>1.4999999999999999E-2</v>
      </c>
      <c r="Q18" s="297">
        <f>Cockpit!$H$31</f>
        <v>1.4999999999999999E-2</v>
      </c>
      <c r="R18" s="297">
        <f>Cockpit!$H$31</f>
        <v>1.4999999999999999E-2</v>
      </c>
      <c r="S18" s="297">
        <f>Cockpit!$H$31</f>
        <v>1.4999999999999999E-2</v>
      </c>
      <c r="T18" s="297">
        <f>Cockpit!$H$31</f>
        <v>1.4999999999999999E-2</v>
      </c>
      <c r="U18" s="297">
        <f>Cockpit!$H$31</f>
        <v>1.4999999999999999E-2</v>
      </c>
      <c r="V18" s="297">
        <f>Cockpit!$H$31</f>
        <v>1.4999999999999999E-2</v>
      </c>
      <c r="W18" s="297">
        <f>Cockpit!$H$31</f>
        <v>1.4999999999999999E-2</v>
      </c>
      <c r="X18" s="297">
        <f>Cockpit!$H$31</f>
        <v>1.4999999999999999E-2</v>
      </c>
      <c r="Y18" s="297">
        <f>Cockpit!$H$31</f>
        <v>1.4999999999999999E-2</v>
      </c>
      <c r="Z18" s="297">
        <f>Cockpit!$H$31</f>
        <v>1.4999999999999999E-2</v>
      </c>
      <c r="AA18" s="297">
        <f>Cockpit!$H$31</f>
        <v>1.4999999999999999E-2</v>
      </c>
      <c r="AB18" s="297">
        <f>Cockpit!$H$31</f>
        <v>1.4999999999999999E-2</v>
      </c>
      <c r="AC18" s="297">
        <f>Cockpit!$H$31</f>
        <v>1.4999999999999999E-2</v>
      </c>
      <c r="AD18" s="297">
        <f>Cockpit!$H$31</f>
        <v>1.4999999999999999E-2</v>
      </c>
      <c r="AE18" s="297">
        <f>Cockpit!$H$31</f>
        <v>1.4999999999999999E-2</v>
      </c>
      <c r="AF18" s="297">
        <f>Cockpit!$H$31</f>
        <v>1.4999999999999999E-2</v>
      </c>
      <c r="AG18" s="297">
        <f>Cockpit!$H$31</f>
        <v>1.4999999999999999E-2</v>
      </c>
      <c r="AH18" s="297">
        <f>Cockpit!$H$31</f>
        <v>1.4999999999999999E-2</v>
      </c>
      <c r="AI18" s="297">
        <f>Cockpit!$H$31</f>
        <v>1.4999999999999999E-2</v>
      </c>
      <c r="AJ18" s="297">
        <f>Cockpit!$H$31</f>
        <v>1.4999999999999999E-2</v>
      </c>
      <c r="AK18" s="297">
        <f>Cockpit!$H$31</f>
        <v>1.4999999999999999E-2</v>
      </c>
      <c r="AL18" s="297">
        <f>Cockpit!$H$31</f>
        <v>1.4999999999999999E-2</v>
      </c>
      <c r="AM18" s="297">
        <f>Cockpit!$H$31</f>
        <v>1.4999999999999999E-2</v>
      </c>
      <c r="AN18" s="297">
        <f>Cockpit!$H$31</f>
        <v>1.4999999999999999E-2</v>
      </c>
      <c r="AO18" s="297">
        <f>Cockpit!$H$31</f>
        <v>1.4999999999999999E-2</v>
      </c>
      <c r="AP18" s="297">
        <f>Cockpit!$H$31</f>
        <v>1.4999999999999999E-2</v>
      </c>
      <c r="AQ18" s="297">
        <f>Cockpit!$H$31</f>
        <v>1.4999999999999999E-2</v>
      </c>
      <c r="AR18" s="297">
        <f>Cockpit!$H$31</f>
        <v>1.4999999999999999E-2</v>
      </c>
      <c r="AS18" s="297">
        <f>Cockpit!$H$31</f>
        <v>1.4999999999999999E-2</v>
      </c>
      <c r="AT18" s="297">
        <f>Cockpit!$H$31</f>
        <v>1.4999999999999999E-2</v>
      </c>
      <c r="AU18" s="297">
        <f>Cockpit!$H$31</f>
        <v>1.4999999999999999E-2</v>
      </c>
      <c r="AV18" s="297">
        <f>Cockpit!$H$31</f>
        <v>1.4999999999999999E-2</v>
      </c>
      <c r="AW18" s="297">
        <f>Cockpit!$H$31</f>
        <v>1.4999999999999999E-2</v>
      </c>
      <c r="AX18" s="297">
        <f>Cockpit!$H$31</f>
        <v>1.4999999999999999E-2</v>
      </c>
      <c r="AY18" s="297">
        <f>Cockpit!$H$31</f>
        <v>1.4999999999999999E-2</v>
      </c>
      <c r="AZ18" s="297">
        <f>Cockpit!$H$31</f>
        <v>1.4999999999999999E-2</v>
      </c>
      <c r="BA18" s="297">
        <f>Cockpit!$H$31</f>
        <v>1.4999999999999999E-2</v>
      </c>
      <c r="BB18" s="298">
        <f>Cockpit!$H$31</f>
        <v>1.4999999999999999E-2</v>
      </c>
    </row>
    <row r="19" spans="1:54">
      <c r="B19" s="479" t="s">
        <v>70</v>
      </c>
      <c r="C19" s="533"/>
      <c r="D19" s="480"/>
      <c r="E19" s="10">
        <f t="shared" ref="E19:BB19" si="55">E17*(1+E18)</f>
        <v>304.49999999999994</v>
      </c>
      <c r="F19" s="10">
        <f t="shared" si="55"/>
        <v>309.06749999999994</v>
      </c>
      <c r="G19" s="10">
        <f t="shared" si="55"/>
        <v>313.70351249999993</v>
      </c>
      <c r="H19" s="10">
        <f t="shared" si="55"/>
        <v>318.40906518749989</v>
      </c>
      <c r="I19" s="10">
        <f t="shared" si="55"/>
        <v>323.18520116531238</v>
      </c>
      <c r="J19" s="10">
        <f t="shared" si="55"/>
        <v>328.03297918279202</v>
      </c>
      <c r="K19" s="10">
        <f t="shared" si="55"/>
        <v>332.95347387053386</v>
      </c>
      <c r="L19" s="10">
        <f t="shared" si="55"/>
        <v>337.94777597859184</v>
      </c>
      <c r="M19" s="10">
        <f t="shared" si="55"/>
        <v>343.01699261827071</v>
      </c>
      <c r="N19" s="10">
        <f t="shared" si="55"/>
        <v>348.16224750754475</v>
      </c>
      <c r="O19" s="10">
        <f t="shared" si="55"/>
        <v>353.38468122015786</v>
      </c>
      <c r="P19" s="10">
        <f t="shared" si="55"/>
        <v>358.68545143846018</v>
      </c>
      <c r="Q19" s="10">
        <f t="shared" si="55"/>
        <v>364.06573321003702</v>
      </c>
      <c r="R19" s="10">
        <f t="shared" si="55"/>
        <v>369.52671920818756</v>
      </c>
      <c r="S19" s="10">
        <f t="shared" si="55"/>
        <v>375.06961999631034</v>
      </c>
      <c r="T19" s="10">
        <f t="shared" si="55"/>
        <v>380.69566429625496</v>
      </c>
      <c r="U19" s="10">
        <f t="shared" si="55"/>
        <v>386.40609926069874</v>
      </c>
      <c r="V19" s="10">
        <f t="shared" si="55"/>
        <v>392.2021907496092</v>
      </c>
      <c r="W19" s="10">
        <f t="shared" si="55"/>
        <v>398.08522361085329</v>
      </c>
      <c r="X19" s="10">
        <f t="shared" si="55"/>
        <v>404.05650196501603</v>
      </c>
      <c r="Y19" s="10">
        <f t="shared" si="55"/>
        <v>410.11734949449124</v>
      </c>
      <c r="Z19" s="10">
        <f t="shared" si="55"/>
        <v>416.26910973690855</v>
      </c>
      <c r="AA19" s="10">
        <f t="shared" si="55"/>
        <v>422.51314638296213</v>
      </c>
      <c r="AB19" s="10">
        <f t="shared" si="55"/>
        <v>428.85084357870653</v>
      </c>
      <c r="AC19" s="10">
        <f t="shared" si="55"/>
        <v>435.28360623238711</v>
      </c>
      <c r="AD19" s="10">
        <f t="shared" si="55"/>
        <v>441.81286032587286</v>
      </c>
      <c r="AE19" s="10">
        <f t="shared" si="55"/>
        <v>448.4400532307609</v>
      </c>
      <c r="AF19" s="10">
        <f t="shared" si="55"/>
        <v>455.16665402922229</v>
      </c>
      <c r="AG19" s="10">
        <f t="shared" si="55"/>
        <v>461.99415383966056</v>
      </c>
      <c r="AH19" s="10">
        <f t="shared" si="55"/>
        <v>468.92406614725542</v>
      </c>
      <c r="AI19" s="10">
        <f t="shared" si="55"/>
        <v>475.95792713946418</v>
      </c>
      <c r="AJ19" s="10">
        <f t="shared" si="55"/>
        <v>483.0972960465561</v>
      </c>
      <c r="AK19" s="10">
        <f t="shared" si="55"/>
        <v>490.34375548725438</v>
      </c>
      <c r="AL19" s="10">
        <f t="shared" si="55"/>
        <v>497.69891181956314</v>
      </c>
      <c r="AM19" s="10">
        <f t="shared" si="55"/>
        <v>505.16439549685651</v>
      </c>
      <c r="AN19" s="10">
        <f t="shared" si="55"/>
        <v>512.74186142930932</v>
      </c>
      <c r="AO19" s="10">
        <f t="shared" si="55"/>
        <v>520.43298935074893</v>
      </c>
      <c r="AP19" s="10">
        <f t="shared" si="55"/>
        <v>528.23948419101009</v>
      </c>
      <c r="AQ19" s="10">
        <f t="shared" si="55"/>
        <v>536.16307645387519</v>
      </c>
      <c r="AR19" s="10">
        <f t="shared" si="55"/>
        <v>544.20552260068325</v>
      </c>
      <c r="AS19" s="10">
        <f t="shared" si="55"/>
        <v>552.3686054396934</v>
      </c>
      <c r="AT19" s="10">
        <f t="shared" si="55"/>
        <v>560.65413452128871</v>
      </c>
      <c r="AU19" s="10">
        <f t="shared" si="55"/>
        <v>569.06394653910797</v>
      </c>
      <c r="AV19" s="10">
        <f t="shared" si="55"/>
        <v>577.59990573719449</v>
      </c>
      <c r="AW19" s="10">
        <f t="shared" si="55"/>
        <v>586.2639043232524</v>
      </c>
      <c r="AX19" s="10">
        <f t="shared" si="55"/>
        <v>595.05786288810111</v>
      </c>
      <c r="AY19" s="10">
        <f t="shared" si="55"/>
        <v>603.98373083142258</v>
      </c>
      <c r="AZ19" s="10">
        <f t="shared" si="55"/>
        <v>613.04348679389386</v>
      </c>
      <c r="BA19" s="10">
        <f t="shared" si="55"/>
        <v>622.23913909580222</v>
      </c>
      <c r="BB19" s="291">
        <f t="shared" si="55"/>
        <v>631.57272618223919</v>
      </c>
    </row>
    <row r="20" spans="1:54" ht="16" thickBot="1">
      <c r="B20" s="535" t="s">
        <v>316</v>
      </c>
      <c r="C20" s="536"/>
      <c r="D20" s="537"/>
      <c r="E20" s="377">
        <f>E19/$C16</f>
        <v>7.6124999999999989</v>
      </c>
      <c r="F20" s="377">
        <f t="shared" ref="F20:BB20" si="56">F19/$C16</f>
        <v>7.7266874999999988</v>
      </c>
      <c r="G20" s="377">
        <f t="shared" si="56"/>
        <v>7.8425878124999979</v>
      </c>
      <c r="H20" s="377">
        <f t="shared" si="56"/>
        <v>7.9602266296874973</v>
      </c>
      <c r="I20" s="377">
        <f t="shared" si="56"/>
        <v>8.0796300291328098</v>
      </c>
      <c r="J20" s="377">
        <f t="shared" si="56"/>
        <v>8.2008244795697998</v>
      </c>
      <c r="K20" s="377">
        <f t="shared" si="56"/>
        <v>8.3238368467633457</v>
      </c>
      <c r="L20" s="377">
        <f t="shared" si="56"/>
        <v>8.4486943994647952</v>
      </c>
      <c r="M20" s="377">
        <f t="shared" si="56"/>
        <v>8.5754248154567669</v>
      </c>
      <c r="N20" s="377">
        <f t="shared" si="56"/>
        <v>8.704056187688618</v>
      </c>
      <c r="O20" s="377">
        <f t="shared" si="56"/>
        <v>8.8346170305039458</v>
      </c>
      <c r="P20" s="377">
        <f t="shared" si="56"/>
        <v>8.9671362859615051</v>
      </c>
      <c r="Q20" s="377">
        <f t="shared" si="56"/>
        <v>9.1016433302509263</v>
      </c>
      <c r="R20" s="377">
        <f t="shared" si="56"/>
        <v>9.2381679802046897</v>
      </c>
      <c r="S20" s="377">
        <f t="shared" si="56"/>
        <v>9.3767404999077577</v>
      </c>
      <c r="T20" s="377">
        <f t="shared" si="56"/>
        <v>9.517391607406374</v>
      </c>
      <c r="U20" s="377">
        <f t="shared" si="56"/>
        <v>9.6601524815174677</v>
      </c>
      <c r="V20" s="377">
        <f t="shared" si="56"/>
        <v>9.8050547687402307</v>
      </c>
      <c r="W20" s="377">
        <f t="shared" si="56"/>
        <v>9.9521305902713326</v>
      </c>
      <c r="X20" s="377">
        <f t="shared" si="56"/>
        <v>10.101412549125401</v>
      </c>
      <c r="Y20" s="377">
        <f t="shared" si="56"/>
        <v>10.25293373736228</v>
      </c>
      <c r="Z20" s="377">
        <f t="shared" si="56"/>
        <v>10.406727743422714</v>
      </c>
      <c r="AA20" s="377">
        <f t="shared" si="56"/>
        <v>10.562828659574054</v>
      </c>
      <c r="AB20" s="377">
        <f t="shared" si="56"/>
        <v>10.721271089467663</v>
      </c>
      <c r="AC20" s="377">
        <f t="shared" si="56"/>
        <v>10.882090155809678</v>
      </c>
      <c r="AD20" s="377">
        <f t="shared" si="56"/>
        <v>11.045321508146822</v>
      </c>
      <c r="AE20" s="377">
        <f t="shared" si="56"/>
        <v>11.211001330769022</v>
      </c>
      <c r="AF20" s="377">
        <f t="shared" si="56"/>
        <v>11.379166350730557</v>
      </c>
      <c r="AG20" s="377">
        <f t="shared" si="56"/>
        <v>11.549853845991514</v>
      </c>
      <c r="AH20" s="377">
        <f t="shared" si="56"/>
        <v>11.723101653681386</v>
      </c>
      <c r="AI20" s="377">
        <f t="shared" si="56"/>
        <v>11.898948178486604</v>
      </c>
      <c r="AJ20" s="377">
        <f t="shared" si="56"/>
        <v>12.077432401163902</v>
      </c>
      <c r="AK20" s="377">
        <f t="shared" si="56"/>
        <v>12.258593887181359</v>
      </c>
      <c r="AL20" s="377">
        <f t="shared" si="56"/>
        <v>12.442472795489078</v>
      </c>
      <c r="AM20" s="377">
        <f t="shared" si="56"/>
        <v>12.629109887421412</v>
      </c>
      <c r="AN20" s="377">
        <f t="shared" si="56"/>
        <v>12.818546535732732</v>
      </c>
      <c r="AO20" s="377">
        <f t="shared" si="56"/>
        <v>13.010824733768724</v>
      </c>
      <c r="AP20" s="377">
        <f t="shared" si="56"/>
        <v>13.205987104775252</v>
      </c>
      <c r="AQ20" s="377">
        <f t="shared" si="56"/>
        <v>13.404076911346881</v>
      </c>
      <c r="AR20" s="377">
        <f t="shared" si="56"/>
        <v>13.605138065017082</v>
      </c>
      <c r="AS20" s="377">
        <f t="shared" si="56"/>
        <v>13.809215135992336</v>
      </c>
      <c r="AT20" s="377">
        <f t="shared" si="56"/>
        <v>14.016353363032218</v>
      </c>
      <c r="AU20" s="377">
        <f t="shared" si="56"/>
        <v>14.226598663477699</v>
      </c>
      <c r="AV20" s="377">
        <f t="shared" si="56"/>
        <v>14.439997643429862</v>
      </c>
      <c r="AW20" s="377">
        <f t="shared" si="56"/>
        <v>14.656597608081309</v>
      </c>
      <c r="AX20" s="377">
        <f t="shared" si="56"/>
        <v>14.876446572202529</v>
      </c>
      <c r="AY20" s="377">
        <f t="shared" si="56"/>
        <v>15.099593270785565</v>
      </c>
      <c r="AZ20" s="377">
        <f t="shared" si="56"/>
        <v>15.326087169847346</v>
      </c>
      <c r="BA20" s="377">
        <f t="shared" si="56"/>
        <v>15.555978477395055</v>
      </c>
      <c r="BB20" s="378">
        <f t="shared" si="56"/>
        <v>15.78931815455598</v>
      </c>
    </row>
    <row r="21" spans="1:54" ht="17.25" customHeight="1" thickBot="1">
      <c r="J21" s="6"/>
      <c r="K21" s="6"/>
      <c r="L21" s="6"/>
      <c r="M21" s="6"/>
      <c r="O21" s="5"/>
      <c r="P21" s="5"/>
      <c r="Q21" s="5"/>
      <c r="R21" s="5"/>
    </row>
    <row r="22" spans="1:54" ht="17" thickBot="1">
      <c r="A22"/>
      <c r="B22" s="538" t="s">
        <v>318</v>
      </c>
      <c r="C22" s="539"/>
      <c r="D22" s="34"/>
      <c r="E22" s="283"/>
      <c r="J22" s="6"/>
      <c r="K22" s="6"/>
      <c r="L22" s="6"/>
      <c r="M22" s="6"/>
    </row>
    <row r="23" spans="1:54" ht="16" thickBot="1">
      <c r="B23" s="370" t="s">
        <v>11</v>
      </c>
      <c r="C23" s="379">
        <v>20</v>
      </c>
      <c r="D23" s="374">
        <v>25</v>
      </c>
      <c r="E23" s="375">
        <f t="shared" ref="E23:AJ23" si="57">E$9</f>
        <v>2020</v>
      </c>
      <c r="F23" s="287">
        <f t="shared" si="57"/>
        <v>2021</v>
      </c>
      <c r="G23" s="287">
        <f t="shared" si="57"/>
        <v>2022</v>
      </c>
      <c r="H23" s="287">
        <f t="shared" si="57"/>
        <v>2023</v>
      </c>
      <c r="I23" s="287">
        <f t="shared" si="57"/>
        <v>2024</v>
      </c>
      <c r="J23" s="287">
        <f t="shared" si="57"/>
        <v>2025</v>
      </c>
      <c r="K23" s="287">
        <f t="shared" si="57"/>
        <v>2026</v>
      </c>
      <c r="L23" s="287">
        <f t="shared" si="57"/>
        <v>2027</v>
      </c>
      <c r="M23" s="287">
        <f t="shared" si="57"/>
        <v>2028</v>
      </c>
      <c r="N23" s="287">
        <f t="shared" si="57"/>
        <v>2029</v>
      </c>
      <c r="O23" s="287">
        <f t="shared" si="57"/>
        <v>2030</v>
      </c>
      <c r="P23" s="287">
        <f t="shared" si="57"/>
        <v>2031</v>
      </c>
      <c r="Q23" s="287">
        <f t="shared" si="57"/>
        <v>2032</v>
      </c>
      <c r="R23" s="287">
        <f t="shared" si="57"/>
        <v>2033</v>
      </c>
      <c r="S23" s="287">
        <f t="shared" si="57"/>
        <v>2034</v>
      </c>
      <c r="T23" s="287">
        <f t="shared" si="57"/>
        <v>2035</v>
      </c>
      <c r="U23" s="287">
        <f t="shared" si="57"/>
        <v>2036</v>
      </c>
      <c r="V23" s="287">
        <f t="shared" si="57"/>
        <v>2037</v>
      </c>
      <c r="W23" s="287">
        <f t="shared" si="57"/>
        <v>2038</v>
      </c>
      <c r="X23" s="287">
        <f t="shared" si="57"/>
        <v>2039</v>
      </c>
      <c r="Y23" s="287">
        <f t="shared" si="57"/>
        <v>2040</v>
      </c>
      <c r="Z23" s="287">
        <f t="shared" si="57"/>
        <v>2041</v>
      </c>
      <c r="AA23" s="287">
        <f t="shared" si="57"/>
        <v>2042</v>
      </c>
      <c r="AB23" s="287">
        <f t="shared" si="57"/>
        <v>2043</v>
      </c>
      <c r="AC23" s="287">
        <f t="shared" si="57"/>
        <v>2044</v>
      </c>
      <c r="AD23" s="287">
        <f t="shared" si="57"/>
        <v>2045</v>
      </c>
      <c r="AE23" s="287">
        <f t="shared" si="57"/>
        <v>2046</v>
      </c>
      <c r="AF23" s="287">
        <f t="shared" si="57"/>
        <v>2047</v>
      </c>
      <c r="AG23" s="287">
        <f t="shared" si="57"/>
        <v>2048</v>
      </c>
      <c r="AH23" s="287">
        <f t="shared" si="57"/>
        <v>2049</v>
      </c>
      <c r="AI23" s="287">
        <f t="shared" si="57"/>
        <v>2050</v>
      </c>
      <c r="AJ23" s="287">
        <f t="shared" si="57"/>
        <v>2051</v>
      </c>
      <c r="AK23" s="287">
        <f t="shared" ref="AK23:BB23" si="58">AK$9</f>
        <v>2052</v>
      </c>
      <c r="AL23" s="287">
        <f t="shared" si="58"/>
        <v>2053</v>
      </c>
      <c r="AM23" s="287">
        <f t="shared" si="58"/>
        <v>2054</v>
      </c>
      <c r="AN23" s="287">
        <f t="shared" si="58"/>
        <v>2055</v>
      </c>
      <c r="AO23" s="287">
        <f t="shared" si="58"/>
        <v>2056</v>
      </c>
      <c r="AP23" s="287">
        <f t="shared" si="58"/>
        <v>2057</v>
      </c>
      <c r="AQ23" s="287">
        <f t="shared" si="58"/>
        <v>2058</v>
      </c>
      <c r="AR23" s="287">
        <f t="shared" si="58"/>
        <v>2059</v>
      </c>
      <c r="AS23" s="287">
        <f t="shared" si="58"/>
        <v>2060</v>
      </c>
      <c r="AT23" s="287">
        <f t="shared" si="58"/>
        <v>2061</v>
      </c>
      <c r="AU23" s="287">
        <f t="shared" si="58"/>
        <v>2062</v>
      </c>
      <c r="AV23" s="287">
        <f t="shared" si="58"/>
        <v>2063</v>
      </c>
      <c r="AW23" s="287">
        <f t="shared" si="58"/>
        <v>2064</v>
      </c>
      <c r="AX23" s="287">
        <f t="shared" si="58"/>
        <v>2065</v>
      </c>
      <c r="AY23" s="287">
        <f t="shared" si="58"/>
        <v>2066</v>
      </c>
      <c r="AZ23" s="287">
        <f t="shared" si="58"/>
        <v>2067</v>
      </c>
      <c r="BA23" s="287">
        <f t="shared" si="58"/>
        <v>2068</v>
      </c>
      <c r="BB23" s="288">
        <f t="shared" si="58"/>
        <v>2069</v>
      </c>
    </row>
    <row r="24" spans="1:54">
      <c r="A24"/>
      <c r="B24" s="484" t="s">
        <v>273</v>
      </c>
      <c r="C24" s="534"/>
      <c r="D24" s="485"/>
      <c r="E24" s="315">
        <v>350</v>
      </c>
      <c r="F24" s="289">
        <f>E26</f>
        <v>355.24999999999994</v>
      </c>
      <c r="G24" s="289">
        <f t="shared" ref="G24" si="59">F26</f>
        <v>360.5787499999999</v>
      </c>
      <c r="H24" s="289">
        <f t="shared" ref="H24" si="60">G26</f>
        <v>365.98743124999987</v>
      </c>
      <c r="I24" s="289">
        <f t="shared" ref="I24" si="61">H26</f>
        <v>371.47724271874984</v>
      </c>
      <c r="J24" s="289">
        <f t="shared" ref="J24" si="62">I26</f>
        <v>377.04940135953103</v>
      </c>
      <c r="K24" s="289">
        <f t="shared" ref="K24" si="63">J26</f>
        <v>382.70514237992398</v>
      </c>
      <c r="L24" s="289">
        <f t="shared" ref="L24" si="64">K26</f>
        <v>388.44571951562278</v>
      </c>
      <c r="M24" s="289">
        <f t="shared" ref="M24" si="65">L26</f>
        <v>394.27240530835707</v>
      </c>
      <c r="N24" s="289">
        <f t="shared" ref="N24" si="66">M26</f>
        <v>400.18649138798236</v>
      </c>
      <c r="O24" s="289">
        <f t="shared" ref="O24" si="67">N26</f>
        <v>406.18928875880204</v>
      </c>
      <c r="P24" s="289">
        <f t="shared" ref="P24" si="68">O26</f>
        <v>412.28212809018402</v>
      </c>
      <c r="Q24" s="289">
        <f t="shared" ref="Q24" si="69">P26</f>
        <v>418.46636001153672</v>
      </c>
      <c r="R24" s="289">
        <f t="shared" ref="R24" si="70">Q26</f>
        <v>424.74335541170973</v>
      </c>
      <c r="S24" s="289">
        <f t="shared" ref="S24" si="71">R26</f>
        <v>431.11450574288534</v>
      </c>
      <c r="T24" s="289">
        <f t="shared" ref="T24" si="72">S26</f>
        <v>437.5812233290286</v>
      </c>
      <c r="U24" s="289">
        <f t="shared" ref="U24" si="73">T26</f>
        <v>444.14494167896402</v>
      </c>
      <c r="V24" s="289">
        <f t="shared" ref="V24" si="74">U26</f>
        <v>450.80711580414845</v>
      </c>
      <c r="W24" s="289">
        <f t="shared" ref="W24" si="75">V26</f>
        <v>457.56922254121065</v>
      </c>
      <c r="X24" s="289">
        <f t="shared" ref="X24" si="76">W26</f>
        <v>464.43276087932878</v>
      </c>
      <c r="Y24" s="289">
        <f t="shared" ref="Y24" si="77">X26</f>
        <v>471.39925229251867</v>
      </c>
      <c r="Z24" s="289">
        <f t="shared" ref="Z24" si="78">Y26</f>
        <v>478.4702410769064</v>
      </c>
      <c r="AA24" s="289">
        <f t="shared" ref="AA24" si="79">Z26</f>
        <v>485.64729469305996</v>
      </c>
      <c r="AB24" s="289">
        <f t="shared" ref="AB24" si="80">AA26</f>
        <v>492.93200411345583</v>
      </c>
      <c r="AC24" s="289">
        <f t="shared" ref="AC24" si="81">AB26</f>
        <v>500.3259841751576</v>
      </c>
      <c r="AD24" s="289">
        <f t="shared" ref="AD24" si="82">AC26</f>
        <v>507.83087393778493</v>
      </c>
      <c r="AE24" s="289">
        <f t="shared" ref="AE24" si="83">AD26</f>
        <v>515.44833704685163</v>
      </c>
      <c r="AF24" s="289">
        <f t="shared" ref="AF24" si="84">AE26</f>
        <v>523.1800621025543</v>
      </c>
      <c r="AG24" s="289">
        <f t="shared" ref="AG24" si="85">AF26</f>
        <v>531.02776303409257</v>
      </c>
      <c r="AH24" s="289">
        <f t="shared" ref="AH24" si="86">AG26</f>
        <v>538.9931794796039</v>
      </c>
      <c r="AI24" s="289">
        <f t="shared" ref="AI24" si="87">AH26</f>
        <v>547.07807717179787</v>
      </c>
      <c r="AJ24" s="289">
        <f t="shared" ref="AJ24" si="88">AI26</f>
        <v>555.2842483293748</v>
      </c>
      <c r="AK24" s="289">
        <f t="shared" ref="AK24" si="89">AJ26</f>
        <v>563.61351205431538</v>
      </c>
      <c r="AL24" s="289">
        <f t="shared" ref="AL24" si="90">AK26</f>
        <v>572.06771473513004</v>
      </c>
      <c r="AM24" s="289">
        <f t="shared" ref="AM24" si="91">AL26</f>
        <v>580.64873045615695</v>
      </c>
      <c r="AN24" s="289">
        <f t="shared" ref="AN24" si="92">AM26</f>
        <v>589.3584614129993</v>
      </c>
      <c r="AO24" s="289">
        <f t="shared" ref="AO24" si="93">AN26</f>
        <v>598.19883833419419</v>
      </c>
      <c r="AP24" s="289">
        <f t="shared" ref="AP24" si="94">AO26</f>
        <v>607.1718209092071</v>
      </c>
      <c r="AQ24" s="289">
        <f t="shared" ref="AQ24" si="95">AP26</f>
        <v>616.2793982228452</v>
      </c>
      <c r="AR24" s="289">
        <f t="shared" ref="AR24" si="96">AQ26</f>
        <v>625.5235891961878</v>
      </c>
      <c r="AS24" s="289">
        <f t="shared" ref="AS24" si="97">AR26</f>
        <v>634.90644303413058</v>
      </c>
      <c r="AT24" s="289">
        <f t="shared" ref="AT24" si="98">AS26</f>
        <v>644.4300396796425</v>
      </c>
      <c r="AU24" s="289">
        <f t="shared" ref="AU24" si="99">AT26</f>
        <v>654.09649027483704</v>
      </c>
      <c r="AV24" s="289">
        <f t="shared" ref="AV24" si="100">AU26</f>
        <v>663.90793762895953</v>
      </c>
      <c r="AW24" s="289">
        <f t="shared" ref="AW24" si="101">AV26</f>
        <v>673.86655669339382</v>
      </c>
      <c r="AX24" s="289">
        <f t="shared" ref="AX24" si="102">AW26</f>
        <v>683.97455504379468</v>
      </c>
      <c r="AY24" s="289">
        <f t="shared" ref="AY24" si="103">AX26</f>
        <v>694.23417336945158</v>
      </c>
      <c r="AZ24" s="289">
        <f t="shared" ref="AZ24" si="104">AY26</f>
        <v>704.64768596999329</v>
      </c>
      <c r="BA24" s="289">
        <f t="shared" ref="BA24" si="105">AZ26</f>
        <v>715.21740125954307</v>
      </c>
      <c r="BB24" s="290">
        <f t="shared" ref="BB24" si="106">BA26</f>
        <v>725.94566227843609</v>
      </c>
    </row>
    <row r="25" spans="1:54">
      <c r="A25"/>
      <c r="B25" s="479" t="s">
        <v>108</v>
      </c>
      <c r="C25" s="533"/>
      <c r="D25" s="480"/>
      <c r="E25" s="297">
        <f>Cockpit!$H$31</f>
        <v>1.4999999999999999E-2</v>
      </c>
      <c r="F25" s="297">
        <f>Cockpit!$H$31</f>
        <v>1.4999999999999999E-2</v>
      </c>
      <c r="G25" s="297">
        <f>Cockpit!$H$31</f>
        <v>1.4999999999999999E-2</v>
      </c>
      <c r="H25" s="297">
        <f>Cockpit!$H$31</f>
        <v>1.4999999999999999E-2</v>
      </c>
      <c r="I25" s="297">
        <f>Cockpit!$H$31</f>
        <v>1.4999999999999999E-2</v>
      </c>
      <c r="J25" s="297">
        <f>Cockpit!$H$31</f>
        <v>1.4999999999999999E-2</v>
      </c>
      <c r="K25" s="297">
        <f>Cockpit!$H$31</f>
        <v>1.4999999999999999E-2</v>
      </c>
      <c r="L25" s="297">
        <f>Cockpit!$H$31</f>
        <v>1.4999999999999999E-2</v>
      </c>
      <c r="M25" s="297">
        <f>Cockpit!$H$31</f>
        <v>1.4999999999999999E-2</v>
      </c>
      <c r="N25" s="297">
        <f>Cockpit!$H$31</f>
        <v>1.4999999999999999E-2</v>
      </c>
      <c r="O25" s="297">
        <f>Cockpit!$H$31</f>
        <v>1.4999999999999999E-2</v>
      </c>
      <c r="P25" s="297">
        <f>Cockpit!$H$31</f>
        <v>1.4999999999999999E-2</v>
      </c>
      <c r="Q25" s="297">
        <f>Cockpit!$H$31</f>
        <v>1.4999999999999999E-2</v>
      </c>
      <c r="R25" s="297">
        <f>Cockpit!$H$31</f>
        <v>1.4999999999999999E-2</v>
      </c>
      <c r="S25" s="297">
        <f>Cockpit!$H$31</f>
        <v>1.4999999999999999E-2</v>
      </c>
      <c r="T25" s="297">
        <f>Cockpit!$H$31</f>
        <v>1.4999999999999999E-2</v>
      </c>
      <c r="U25" s="297">
        <f>Cockpit!$H$31</f>
        <v>1.4999999999999999E-2</v>
      </c>
      <c r="V25" s="297">
        <f>Cockpit!$H$31</f>
        <v>1.4999999999999999E-2</v>
      </c>
      <c r="W25" s="297">
        <f>Cockpit!$H$31</f>
        <v>1.4999999999999999E-2</v>
      </c>
      <c r="X25" s="297">
        <f>Cockpit!$H$31</f>
        <v>1.4999999999999999E-2</v>
      </c>
      <c r="Y25" s="297">
        <f>Cockpit!$H$31</f>
        <v>1.4999999999999999E-2</v>
      </c>
      <c r="Z25" s="297">
        <f>Cockpit!$H$31</f>
        <v>1.4999999999999999E-2</v>
      </c>
      <c r="AA25" s="297">
        <f>Cockpit!$H$31</f>
        <v>1.4999999999999999E-2</v>
      </c>
      <c r="AB25" s="297">
        <f>Cockpit!$H$31</f>
        <v>1.4999999999999999E-2</v>
      </c>
      <c r="AC25" s="297">
        <f>Cockpit!$H$31</f>
        <v>1.4999999999999999E-2</v>
      </c>
      <c r="AD25" s="297">
        <f>Cockpit!$H$31</f>
        <v>1.4999999999999999E-2</v>
      </c>
      <c r="AE25" s="297">
        <f>Cockpit!$H$31</f>
        <v>1.4999999999999999E-2</v>
      </c>
      <c r="AF25" s="297">
        <f>Cockpit!$H$31</f>
        <v>1.4999999999999999E-2</v>
      </c>
      <c r="AG25" s="297">
        <f>Cockpit!$H$31</f>
        <v>1.4999999999999999E-2</v>
      </c>
      <c r="AH25" s="297">
        <f>Cockpit!$H$31</f>
        <v>1.4999999999999999E-2</v>
      </c>
      <c r="AI25" s="297">
        <f>Cockpit!$H$31</f>
        <v>1.4999999999999999E-2</v>
      </c>
      <c r="AJ25" s="297">
        <f>Cockpit!$H$31</f>
        <v>1.4999999999999999E-2</v>
      </c>
      <c r="AK25" s="297">
        <f>Cockpit!$H$31</f>
        <v>1.4999999999999999E-2</v>
      </c>
      <c r="AL25" s="297">
        <f>Cockpit!$H$31</f>
        <v>1.4999999999999999E-2</v>
      </c>
      <c r="AM25" s="297">
        <f>Cockpit!$H$31</f>
        <v>1.4999999999999999E-2</v>
      </c>
      <c r="AN25" s="297">
        <f>Cockpit!$H$31</f>
        <v>1.4999999999999999E-2</v>
      </c>
      <c r="AO25" s="297">
        <f>Cockpit!$H$31</f>
        <v>1.4999999999999999E-2</v>
      </c>
      <c r="AP25" s="297">
        <f>Cockpit!$H$31</f>
        <v>1.4999999999999999E-2</v>
      </c>
      <c r="AQ25" s="297">
        <f>Cockpit!$H$31</f>
        <v>1.4999999999999999E-2</v>
      </c>
      <c r="AR25" s="297">
        <f>Cockpit!$H$31</f>
        <v>1.4999999999999999E-2</v>
      </c>
      <c r="AS25" s="297">
        <f>Cockpit!$H$31</f>
        <v>1.4999999999999999E-2</v>
      </c>
      <c r="AT25" s="297">
        <f>Cockpit!$H$31</f>
        <v>1.4999999999999999E-2</v>
      </c>
      <c r="AU25" s="297">
        <f>Cockpit!$H$31</f>
        <v>1.4999999999999999E-2</v>
      </c>
      <c r="AV25" s="297">
        <f>Cockpit!$H$31</f>
        <v>1.4999999999999999E-2</v>
      </c>
      <c r="AW25" s="297">
        <f>Cockpit!$H$31</f>
        <v>1.4999999999999999E-2</v>
      </c>
      <c r="AX25" s="297">
        <f>Cockpit!$H$31</f>
        <v>1.4999999999999999E-2</v>
      </c>
      <c r="AY25" s="297">
        <f>Cockpit!$H$31</f>
        <v>1.4999999999999999E-2</v>
      </c>
      <c r="AZ25" s="297">
        <f>Cockpit!$H$31</f>
        <v>1.4999999999999999E-2</v>
      </c>
      <c r="BA25" s="297">
        <f>Cockpit!$H$31</f>
        <v>1.4999999999999999E-2</v>
      </c>
      <c r="BB25" s="298">
        <f>Cockpit!$H$31</f>
        <v>1.4999999999999999E-2</v>
      </c>
    </row>
    <row r="26" spans="1:54">
      <c r="B26" s="479" t="s">
        <v>70</v>
      </c>
      <c r="C26" s="533"/>
      <c r="D26" s="480"/>
      <c r="E26" s="10">
        <f t="shared" ref="E26:BB26" si="107">E24*(1+E25)</f>
        <v>355.24999999999994</v>
      </c>
      <c r="F26" s="10">
        <f t="shared" si="107"/>
        <v>360.5787499999999</v>
      </c>
      <c r="G26" s="10">
        <f t="shared" si="107"/>
        <v>365.98743124999987</v>
      </c>
      <c r="H26" s="10">
        <f t="shared" si="107"/>
        <v>371.47724271874984</v>
      </c>
      <c r="I26" s="10">
        <f t="shared" si="107"/>
        <v>377.04940135953103</v>
      </c>
      <c r="J26" s="10">
        <f t="shared" si="107"/>
        <v>382.70514237992398</v>
      </c>
      <c r="K26" s="10">
        <f t="shared" si="107"/>
        <v>388.44571951562278</v>
      </c>
      <c r="L26" s="10">
        <f t="shared" si="107"/>
        <v>394.27240530835707</v>
      </c>
      <c r="M26" s="10">
        <f t="shared" si="107"/>
        <v>400.18649138798236</v>
      </c>
      <c r="N26" s="10">
        <f t="shared" si="107"/>
        <v>406.18928875880204</v>
      </c>
      <c r="O26" s="10">
        <f t="shared" si="107"/>
        <v>412.28212809018402</v>
      </c>
      <c r="P26" s="10">
        <f t="shared" si="107"/>
        <v>418.46636001153672</v>
      </c>
      <c r="Q26" s="10">
        <f t="shared" si="107"/>
        <v>424.74335541170973</v>
      </c>
      <c r="R26" s="10">
        <f t="shared" si="107"/>
        <v>431.11450574288534</v>
      </c>
      <c r="S26" s="10">
        <f t="shared" si="107"/>
        <v>437.5812233290286</v>
      </c>
      <c r="T26" s="10">
        <f t="shared" si="107"/>
        <v>444.14494167896402</v>
      </c>
      <c r="U26" s="10">
        <f t="shared" si="107"/>
        <v>450.80711580414845</v>
      </c>
      <c r="V26" s="10">
        <f t="shared" si="107"/>
        <v>457.56922254121065</v>
      </c>
      <c r="W26" s="10">
        <f t="shared" si="107"/>
        <v>464.43276087932878</v>
      </c>
      <c r="X26" s="10">
        <f t="shared" si="107"/>
        <v>471.39925229251867</v>
      </c>
      <c r="Y26" s="10">
        <f t="shared" si="107"/>
        <v>478.4702410769064</v>
      </c>
      <c r="Z26" s="10">
        <f t="shared" si="107"/>
        <v>485.64729469305996</v>
      </c>
      <c r="AA26" s="10">
        <f t="shared" si="107"/>
        <v>492.93200411345583</v>
      </c>
      <c r="AB26" s="10">
        <f t="shared" si="107"/>
        <v>500.3259841751576</v>
      </c>
      <c r="AC26" s="10">
        <f t="shared" si="107"/>
        <v>507.83087393778493</v>
      </c>
      <c r="AD26" s="10">
        <f t="shared" si="107"/>
        <v>515.44833704685163</v>
      </c>
      <c r="AE26" s="10">
        <f t="shared" si="107"/>
        <v>523.1800621025543</v>
      </c>
      <c r="AF26" s="10">
        <f t="shared" si="107"/>
        <v>531.02776303409257</v>
      </c>
      <c r="AG26" s="10">
        <f t="shared" si="107"/>
        <v>538.9931794796039</v>
      </c>
      <c r="AH26" s="10">
        <f t="shared" si="107"/>
        <v>547.07807717179787</v>
      </c>
      <c r="AI26" s="10">
        <f t="shared" si="107"/>
        <v>555.2842483293748</v>
      </c>
      <c r="AJ26" s="10">
        <f t="shared" si="107"/>
        <v>563.61351205431538</v>
      </c>
      <c r="AK26" s="10">
        <f t="shared" si="107"/>
        <v>572.06771473513004</v>
      </c>
      <c r="AL26" s="10">
        <f t="shared" si="107"/>
        <v>580.64873045615695</v>
      </c>
      <c r="AM26" s="10">
        <f t="shared" si="107"/>
        <v>589.3584614129993</v>
      </c>
      <c r="AN26" s="10">
        <f t="shared" si="107"/>
        <v>598.19883833419419</v>
      </c>
      <c r="AO26" s="10">
        <f t="shared" si="107"/>
        <v>607.1718209092071</v>
      </c>
      <c r="AP26" s="10">
        <f t="shared" si="107"/>
        <v>616.2793982228452</v>
      </c>
      <c r="AQ26" s="10">
        <f t="shared" si="107"/>
        <v>625.5235891961878</v>
      </c>
      <c r="AR26" s="10">
        <f t="shared" si="107"/>
        <v>634.90644303413058</v>
      </c>
      <c r="AS26" s="10">
        <f t="shared" si="107"/>
        <v>644.4300396796425</v>
      </c>
      <c r="AT26" s="10">
        <f t="shared" si="107"/>
        <v>654.09649027483704</v>
      </c>
      <c r="AU26" s="10">
        <f t="shared" si="107"/>
        <v>663.90793762895953</v>
      </c>
      <c r="AV26" s="10">
        <f t="shared" si="107"/>
        <v>673.86655669339382</v>
      </c>
      <c r="AW26" s="10">
        <f t="shared" si="107"/>
        <v>683.97455504379468</v>
      </c>
      <c r="AX26" s="10">
        <f t="shared" si="107"/>
        <v>694.23417336945158</v>
      </c>
      <c r="AY26" s="10">
        <f t="shared" si="107"/>
        <v>704.64768596999329</v>
      </c>
      <c r="AZ26" s="10">
        <f t="shared" si="107"/>
        <v>715.21740125954307</v>
      </c>
      <c r="BA26" s="10">
        <f t="shared" si="107"/>
        <v>725.94566227843609</v>
      </c>
      <c r="BB26" s="291">
        <f t="shared" si="107"/>
        <v>736.83484721261254</v>
      </c>
    </row>
    <row r="27" spans="1:54" ht="16" thickBot="1">
      <c r="B27" s="535" t="s">
        <v>316</v>
      </c>
      <c r="C27" s="536"/>
      <c r="D27" s="537"/>
      <c r="E27" s="377">
        <f>E26/$C23</f>
        <v>17.762499999999996</v>
      </c>
      <c r="F27" s="377">
        <f t="shared" ref="F27" si="108">F26/$C23</f>
        <v>18.028937499999994</v>
      </c>
      <c r="G27" s="377">
        <f t="shared" ref="G27" si="109">G26/$C23</f>
        <v>18.299371562499992</v>
      </c>
      <c r="H27" s="377">
        <f t="shared" ref="H27" si="110">H26/$C23</f>
        <v>18.573862135937492</v>
      </c>
      <c r="I27" s="377">
        <f t="shared" ref="I27" si="111">I26/$C23</f>
        <v>18.852470067976551</v>
      </c>
      <c r="J27" s="377">
        <f t="shared" ref="J27" si="112">J26/$C23</f>
        <v>19.135257118996201</v>
      </c>
      <c r="K27" s="377">
        <f t="shared" ref="K27" si="113">K26/$C23</f>
        <v>19.42228597578114</v>
      </c>
      <c r="L27" s="377">
        <f t="shared" ref="L27" si="114">L26/$C23</f>
        <v>19.713620265417852</v>
      </c>
      <c r="M27" s="377">
        <f t="shared" ref="M27" si="115">M26/$C23</f>
        <v>20.009324569399119</v>
      </c>
      <c r="N27" s="377">
        <f t="shared" ref="N27" si="116">N26/$C23</f>
        <v>20.3094644379401</v>
      </c>
      <c r="O27" s="377">
        <f t="shared" ref="O27" si="117">O26/$C23</f>
        <v>20.614106404509201</v>
      </c>
      <c r="P27" s="377">
        <f t="shared" ref="P27" si="118">P26/$C23</f>
        <v>20.923318000576835</v>
      </c>
      <c r="Q27" s="377">
        <f t="shared" ref="Q27" si="119">Q26/$C23</f>
        <v>21.237167770585486</v>
      </c>
      <c r="R27" s="377">
        <f t="shared" ref="R27" si="120">R26/$C23</f>
        <v>21.555725287144266</v>
      </c>
      <c r="S27" s="377">
        <f t="shared" ref="S27" si="121">S26/$C23</f>
        <v>21.879061166451429</v>
      </c>
      <c r="T27" s="377">
        <f t="shared" ref="T27" si="122">T26/$C23</f>
        <v>22.2072470839482</v>
      </c>
      <c r="U27" s="377">
        <f t="shared" ref="U27" si="123">U26/$C23</f>
        <v>22.540355790207421</v>
      </c>
      <c r="V27" s="377">
        <f t="shared" ref="V27" si="124">V26/$C23</f>
        <v>22.878461127060532</v>
      </c>
      <c r="W27" s="377">
        <f t="shared" ref="W27" si="125">W26/$C23</f>
        <v>23.22163804396644</v>
      </c>
      <c r="X27" s="377">
        <f t="shared" ref="X27" si="126">X26/$C23</f>
        <v>23.569962614625933</v>
      </c>
      <c r="Y27" s="377">
        <f t="shared" ref="Y27" si="127">Y26/$C23</f>
        <v>23.923512053845322</v>
      </c>
      <c r="Z27" s="377">
        <f t="shared" ref="Z27" si="128">Z26/$C23</f>
        <v>24.282364734652997</v>
      </c>
      <c r="AA27" s="377">
        <f t="shared" ref="AA27" si="129">AA26/$C23</f>
        <v>24.64660020567279</v>
      </c>
      <c r="AB27" s="377">
        <f t="shared" ref="AB27" si="130">AB26/$C23</f>
        <v>25.016299208757879</v>
      </c>
      <c r="AC27" s="377">
        <f t="shared" ref="AC27" si="131">AC26/$C23</f>
        <v>25.391543696889247</v>
      </c>
      <c r="AD27" s="377">
        <f t="shared" ref="AD27" si="132">AD26/$C23</f>
        <v>25.77241685234258</v>
      </c>
      <c r="AE27" s="377">
        <f t="shared" ref="AE27" si="133">AE26/$C23</f>
        <v>26.159003105127717</v>
      </c>
      <c r="AF27" s="377">
        <f t="shared" ref="AF27" si="134">AF26/$C23</f>
        <v>26.551388151704629</v>
      </c>
      <c r="AG27" s="377">
        <f t="shared" ref="AG27" si="135">AG26/$C23</f>
        <v>26.949658973980195</v>
      </c>
      <c r="AH27" s="377">
        <f t="shared" ref="AH27" si="136">AH26/$C23</f>
        <v>27.353903858589895</v>
      </c>
      <c r="AI27" s="377">
        <f t="shared" ref="AI27" si="137">AI26/$C23</f>
        <v>27.764212416468741</v>
      </c>
      <c r="AJ27" s="377">
        <f t="shared" ref="AJ27" si="138">AJ26/$C23</f>
        <v>28.18067560271577</v>
      </c>
      <c r="AK27" s="377">
        <f t="shared" ref="AK27" si="139">AK26/$C23</f>
        <v>28.603385736756501</v>
      </c>
      <c r="AL27" s="377">
        <f t="shared" ref="AL27" si="140">AL26/$C23</f>
        <v>29.032436522807849</v>
      </c>
      <c r="AM27" s="377">
        <f t="shared" ref="AM27" si="141">AM26/$C23</f>
        <v>29.467923070649967</v>
      </c>
      <c r="AN27" s="377">
        <f t="shared" ref="AN27" si="142">AN26/$C23</f>
        <v>29.909941916709709</v>
      </c>
      <c r="AO27" s="377">
        <f t="shared" ref="AO27" si="143">AO26/$C23</f>
        <v>30.358591045460354</v>
      </c>
      <c r="AP27" s="377">
        <f t="shared" ref="AP27" si="144">AP26/$C23</f>
        <v>30.813969911142259</v>
      </c>
      <c r="AQ27" s="377">
        <f t="shared" ref="AQ27" si="145">AQ26/$C23</f>
        <v>31.276179459809391</v>
      </c>
      <c r="AR27" s="377">
        <f t="shared" ref="AR27" si="146">AR26/$C23</f>
        <v>31.745322151706528</v>
      </c>
      <c r="AS27" s="377">
        <f t="shared" ref="AS27" si="147">AS26/$C23</f>
        <v>32.221501983982122</v>
      </c>
      <c r="AT27" s="377">
        <f t="shared" ref="AT27" si="148">AT26/$C23</f>
        <v>32.704824513741855</v>
      </c>
      <c r="AU27" s="377">
        <f t="shared" ref="AU27" si="149">AU26/$C23</f>
        <v>33.195396881447977</v>
      </c>
      <c r="AV27" s="377">
        <f t="shared" ref="AV27" si="150">AV26/$C23</f>
        <v>33.693327834669688</v>
      </c>
      <c r="AW27" s="377">
        <f t="shared" ref="AW27" si="151">AW26/$C23</f>
        <v>34.198727752189733</v>
      </c>
      <c r="AX27" s="377">
        <f t="shared" ref="AX27" si="152">AX26/$C23</f>
        <v>34.711708668472582</v>
      </c>
      <c r="AY27" s="377">
        <f t="shared" ref="AY27" si="153">AY26/$C23</f>
        <v>35.232384298499667</v>
      </c>
      <c r="AZ27" s="377">
        <f t="shared" ref="AZ27" si="154">AZ26/$C23</f>
        <v>35.760870062977155</v>
      </c>
      <c r="BA27" s="377">
        <f t="shared" ref="BA27" si="155">BA26/$C23</f>
        <v>36.297283113921807</v>
      </c>
      <c r="BB27" s="378">
        <f t="shared" ref="BB27" si="156">BB26/$C23</f>
        <v>36.841742360630626</v>
      </c>
    </row>
    <row r="28" spans="1:54" ht="17.25" customHeight="1" thickBot="1">
      <c r="J28" s="6"/>
      <c r="K28" s="6"/>
      <c r="L28" s="6"/>
      <c r="M28" s="6"/>
      <c r="O28" s="5"/>
      <c r="P28" s="5"/>
      <c r="Q28" s="5"/>
      <c r="R28" s="5"/>
    </row>
    <row r="29" spans="1:54" ht="17" thickBot="1">
      <c r="A29"/>
      <c r="B29" s="538" t="s">
        <v>319</v>
      </c>
      <c r="C29" s="539"/>
      <c r="D29" s="34"/>
      <c r="E29" s="283"/>
      <c r="J29" s="6"/>
      <c r="K29" s="6"/>
      <c r="L29" s="6"/>
      <c r="M29" s="6"/>
    </row>
    <row r="30" spans="1:54" ht="16" thickBot="1">
      <c r="B30" s="370" t="s">
        <v>11</v>
      </c>
      <c r="C30" s="379">
        <v>20</v>
      </c>
      <c r="D30" s="374"/>
      <c r="E30" s="375">
        <f t="shared" ref="E30:AJ30" si="157">E$9</f>
        <v>2020</v>
      </c>
      <c r="F30" s="287">
        <f t="shared" si="157"/>
        <v>2021</v>
      </c>
      <c r="G30" s="287">
        <f t="shared" si="157"/>
        <v>2022</v>
      </c>
      <c r="H30" s="287">
        <f t="shared" si="157"/>
        <v>2023</v>
      </c>
      <c r="I30" s="287">
        <f t="shared" si="157"/>
        <v>2024</v>
      </c>
      <c r="J30" s="287">
        <f t="shared" si="157"/>
        <v>2025</v>
      </c>
      <c r="K30" s="287">
        <f t="shared" si="157"/>
        <v>2026</v>
      </c>
      <c r="L30" s="287">
        <f t="shared" si="157"/>
        <v>2027</v>
      </c>
      <c r="M30" s="287">
        <f t="shared" si="157"/>
        <v>2028</v>
      </c>
      <c r="N30" s="287">
        <f t="shared" si="157"/>
        <v>2029</v>
      </c>
      <c r="O30" s="287">
        <f t="shared" si="157"/>
        <v>2030</v>
      </c>
      <c r="P30" s="287">
        <f t="shared" si="157"/>
        <v>2031</v>
      </c>
      <c r="Q30" s="287">
        <f t="shared" si="157"/>
        <v>2032</v>
      </c>
      <c r="R30" s="287">
        <f t="shared" si="157"/>
        <v>2033</v>
      </c>
      <c r="S30" s="287">
        <f t="shared" si="157"/>
        <v>2034</v>
      </c>
      <c r="T30" s="287">
        <f t="shared" si="157"/>
        <v>2035</v>
      </c>
      <c r="U30" s="287">
        <f t="shared" si="157"/>
        <v>2036</v>
      </c>
      <c r="V30" s="287">
        <f t="shared" si="157"/>
        <v>2037</v>
      </c>
      <c r="W30" s="287">
        <f t="shared" si="157"/>
        <v>2038</v>
      </c>
      <c r="X30" s="287">
        <f t="shared" si="157"/>
        <v>2039</v>
      </c>
      <c r="Y30" s="287">
        <f t="shared" si="157"/>
        <v>2040</v>
      </c>
      <c r="Z30" s="287">
        <f t="shared" si="157"/>
        <v>2041</v>
      </c>
      <c r="AA30" s="287">
        <f t="shared" si="157"/>
        <v>2042</v>
      </c>
      <c r="AB30" s="287">
        <f t="shared" si="157"/>
        <v>2043</v>
      </c>
      <c r="AC30" s="287">
        <f t="shared" si="157"/>
        <v>2044</v>
      </c>
      <c r="AD30" s="287">
        <f t="shared" si="157"/>
        <v>2045</v>
      </c>
      <c r="AE30" s="287">
        <f t="shared" si="157"/>
        <v>2046</v>
      </c>
      <c r="AF30" s="287">
        <f t="shared" si="157"/>
        <v>2047</v>
      </c>
      <c r="AG30" s="287">
        <f t="shared" si="157"/>
        <v>2048</v>
      </c>
      <c r="AH30" s="287">
        <f t="shared" si="157"/>
        <v>2049</v>
      </c>
      <c r="AI30" s="287">
        <f t="shared" si="157"/>
        <v>2050</v>
      </c>
      <c r="AJ30" s="287">
        <f t="shared" si="157"/>
        <v>2051</v>
      </c>
      <c r="AK30" s="287">
        <f t="shared" ref="AK30:BB30" si="158">AK$9</f>
        <v>2052</v>
      </c>
      <c r="AL30" s="287">
        <f t="shared" si="158"/>
        <v>2053</v>
      </c>
      <c r="AM30" s="287">
        <f t="shared" si="158"/>
        <v>2054</v>
      </c>
      <c r="AN30" s="287">
        <f t="shared" si="158"/>
        <v>2055</v>
      </c>
      <c r="AO30" s="287">
        <f t="shared" si="158"/>
        <v>2056</v>
      </c>
      <c r="AP30" s="287">
        <f t="shared" si="158"/>
        <v>2057</v>
      </c>
      <c r="AQ30" s="287">
        <f t="shared" si="158"/>
        <v>2058</v>
      </c>
      <c r="AR30" s="287">
        <f t="shared" si="158"/>
        <v>2059</v>
      </c>
      <c r="AS30" s="287">
        <f t="shared" si="158"/>
        <v>2060</v>
      </c>
      <c r="AT30" s="287">
        <f t="shared" si="158"/>
        <v>2061</v>
      </c>
      <c r="AU30" s="287">
        <f t="shared" si="158"/>
        <v>2062</v>
      </c>
      <c r="AV30" s="287">
        <f t="shared" si="158"/>
        <v>2063</v>
      </c>
      <c r="AW30" s="287">
        <f t="shared" si="158"/>
        <v>2064</v>
      </c>
      <c r="AX30" s="287">
        <f t="shared" si="158"/>
        <v>2065</v>
      </c>
      <c r="AY30" s="287">
        <f t="shared" si="158"/>
        <v>2066</v>
      </c>
      <c r="AZ30" s="287">
        <f t="shared" si="158"/>
        <v>2067</v>
      </c>
      <c r="BA30" s="287">
        <f t="shared" si="158"/>
        <v>2068</v>
      </c>
      <c r="BB30" s="288">
        <f t="shared" si="158"/>
        <v>2069</v>
      </c>
    </row>
    <row r="31" spans="1:54">
      <c r="A31"/>
      <c r="B31" s="484" t="s">
        <v>273</v>
      </c>
      <c r="C31" s="534"/>
      <c r="D31" s="485"/>
      <c r="E31" s="315">
        <v>300</v>
      </c>
      <c r="F31" s="289">
        <f>E33</f>
        <v>304.49999999999994</v>
      </c>
      <c r="G31" s="289">
        <f t="shared" ref="G31" si="159">F33</f>
        <v>309.06749999999994</v>
      </c>
      <c r="H31" s="289">
        <f t="shared" ref="H31" si="160">G33</f>
        <v>313.70351249999993</v>
      </c>
      <c r="I31" s="289">
        <f t="shared" ref="I31" si="161">H33</f>
        <v>318.40906518749989</v>
      </c>
      <c r="J31" s="289">
        <f t="shared" ref="J31" si="162">I33</f>
        <v>323.18520116531238</v>
      </c>
      <c r="K31" s="289">
        <f t="shared" ref="K31" si="163">J33</f>
        <v>328.03297918279202</v>
      </c>
      <c r="L31" s="289">
        <f t="shared" ref="L31" si="164">K33</f>
        <v>332.95347387053386</v>
      </c>
      <c r="M31" s="289">
        <f t="shared" ref="M31" si="165">L33</f>
        <v>337.94777597859184</v>
      </c>
      <c r="N31" s="289">
        <f t="shared" ref="N31" si="166">M33</f>
        <v>343.01699261827071</v>
      </c>
      <c r="O31" s="289">
        <f t="shared" ref="O31" si="167">N33</f>
        <v>348.16224750754475</v>
      </c>
      <c r="P31" s="289">
        <f t="shared" ref="P31" si="168">O33</f>
        <v>353.38468122015786</v>
      </c>
      <c r="Q31" s="289">
        <f t="shared" ref="Q31" si="169">P33</f>
        <v>358.68545143846018</v>
      </c>
      <c r="R31" s="289">
        <f t="shared" ref="R31" si="170">Q33</f>
        <v>364.06573321003702</v>
      </c>
      <c r="S31" s="289">
        <f t="shared" ref="S31" si="171">R33</f>
        <v>369.52671920818756</v>
      </c>
      <c r="T31" s="289">
        <f t="shared" ref="T31" si="172">S33</f>
        <v>375.06961999631034</v>
      </c>
      <c r="U31" s="289">
        <f t="shared" ref="U31" si="173">T33</f>
        <v>380.69566429625496</v>
      </c>
      <c r="V31" s="289">
        <f t="shared" ref="V31" si="174">U33</f>
        <v>386.40609926069874</v>
      </c>
      <c r="W31" s="289">
        <f t="shared" ref="W31" si="175">V33</f>
        <v>392.2021907496092</v>
      </c>
      <c r="X31" s="289">
        <f t="shared" ref="X31" si="176">W33</f>
        <v>398.08522361085329</v>
      </c>
      <c r="Y31" s="289">
        <f t="shared" ref="Y31" si="177">X33</f>
        <v>404.05650196501603</v>
      </c>
      <c r="Z31" s="289">
        <f t="shared" ref="Z31" si="178">Y33</f>
        <v>410.11734949449124</v>
      </c>
      <c r="AA31" s="289">
        <f t="shared" ref="AA31" si="179">Z33</f>
        <v>416.26910973690855</v>
      </c>
      <c r="AB31" s="289">
        <f t="shared" ref="AB31" si="180">AA33</f>
        <v>422.51314638296213</v>
      </c>
      <c r="AC31" s="289">
        <f t="shared" ref="AC31" si="181">AB33</f>
        <v>428.85084357870653</v>
      </c>
      <c r="AD31" s="289">
        <f t="shared" ref="AD31" si="182">AC33</f>
        <v>435.28360623238711</v>
      </c>
      <c r="AE31" s="289">
        <f t="shared" ref="AE31" si="183">AD33</f>
        <v>441.81286032587286</v>
      </c>
      <c r="AF31" s="289">
        <f t="shared" ref="AF31" si="184">AE33</f>
        <v>448.4400532307609</v>
      </c>
      <c r="AG31" s="289">
        <f t="shared" ref="AG31" si="185">AF33</f>
        <v>455.16665402922229</v>
      </c>
      <c r="AH31" s="289">
        <f t="shared" ref="AH31" si="186">AG33</f>
        <v>461.99415383966056</v>
      </c>
      <c r="AI31" s="289">
        <f t="shared" ref="AI31" si="187">AH33</f>
        <v>468.92406614725542</v>
      </c>
      <c r="AJ31" s="289">
        <f t="shared" ref="AJ31" si="188">AI33</f>
        <v>475.95792713946418</v>
      </c>
      <c r="AK31" s="289">
        <f t="shared" ref="AK31" si="189">AJ33</f>
        <v>483.0972960465561</v>
      </c>
      <c r="AL31" s="289">
        <f t="shared" ref="AL31" si="190">AK33</f>
        <v>490.34375548725438</v>
      </c>
      <c r="AM31" s="289">
        <f t="shared" ref="AM31" si="191">AL33</f>
        <v>497.69891181956314</v>
      </c>
      <c r="AN31" s="289">
        <f t="shared" ref="AN31" si="192">AM33</f>
        <v>505.16439549685651</v>
      </c>
      <c r="AO31" s="289">
        <f t="shared" ref="AO31" si="193">AN33</f>
        <v>512.74186142930932</v>
      </c>
      <c r="AP31" s="289">
        <f t="shared" ref="AP31" si="194">AO33</f>
        <v>520.43298935074893</v>
      </c>
      <c r="AQ31" s="289">
        <f t="shared" ref="AQ31" si="195">AP33</f>
        <v>528.23948419101009</v>
      </c>
      <c r="AR31" s="289">
        <f t="shared" ref="AR31" si="196">AQ33</f>
        <v>536.16307645387519</v>
      </c>
      <c r="AS31" s="289">
        <f t="shared" ref="AS31" si="197">AR33</f>
        <v>544.20552260068325</v>
      </c>
      <c r="AT31" s="289">
        <f t="shared" ref="AT31" si="198">AS33</f>
        <v>552.3686054396934</v>
      </c>
      <c r="AU31" s="289">
        <f t="shared" ref="AU31" si="199">AT33</f>
        <v>560.65413452128871</v>
      </c>
      <c r="AV31" s="289">
        <f t="shared" ref="AV31" si="200">AU33</f>
        <v>569.06394653910797</v>
      </c>
      <c r="AW31" s="289">
        <f t="shared" ref="AW31" si="201">AV33</f>
        <v>577.59990573719449</v>
      </c>
      <c r="AX31" s="289">
        <f t="shared" ref="AX31" si="202">AW33</f>
        <v>586.2639043232524</v>
      </c>
      <c r="AY31" s="289">
        <f t="shared" ref="AY31" si="203">AX33</f>
        <v>595.05786288810111</v>
      </c>
      <c r="AZ31" s="289">
        <f t="shared" ref="AZ31" si="204">AY33</f>
        <v>603.98373083142258</v>
      </c>
      <c r="BA31" s="289">
        <f t="shared" ref="BA31" si="205">AZ33</f>
        <v>613.04348679389386</v>
      </c>
      <c r="BB31" s="290">
        <f t="shared" ref="BB31" si="206">BA33</f>
        <v>622.23913909580222</v>
      </c>
    </row>
    <row r="32" spans="1:54">
      <c r="A32"/>
      <c r="B32" s="479" t="s">
        <v>108</v>
      </c>
      <c r="C32" s="533"/>
      <c r="D32" s="480"/>
      <c r="E32" s="297">
        <f>Cockpit!$H$31</f>
        <v>1.4999999999999999E-2</v>
      </c>
      <c r="F32" s="297">
        <f>Cockpit!$H$31</f>
        <v>1.4999999999999999E-2</v>
      </c>
      <c r="G32" s="297">
        <f>Cockpit!$H$31</f>
        <v>1.4999999999999999E-2</v>
      </c>
      <c r="H32" s="297">
        <f>Cockpit!$H$31</f>
        <v>1.4999999999999999E-2</v>
      </c>
      <c r="I32" s="297">
        <f>Cockpit!$H$31</f>
        <v>1.4999999999999999E-2</v>
      </c>
      <c r="J32" s="297">
        <f>Cockpit!$H$31</f>
        <v>1.4999999999999999E-2</v>
      </c>
      <c r="K32" s="297">
        <f>Cockpit!$H$31</f>
        <v>1.4999999999999999E-2</v>
      </c>
      <c r="L32" s="297">
        <f>Cockpit!$H$31</f>
        <v>1.4999999999999999E-2</v>
      </c>
      <c r="M32" s="297">
        <f>Cockpit!$H$31</f>
        <v>1.4999999999999999E-2</v>
      </c>
      <c r="N32" s="297">
        <f>Cockpit!$H$31</f>
        <v>1.4999999999999999E-2</v>
      </c>
      <c r="O32" s="297">
        <f>Cockpit!$H$31</f>
        <v>1.4999999999999999E-2</v>
      </c>
      <c r="P32" s="297">
        <f>Cockpit!$H$31</f>
        <v>1.4999999999999999E-2</v>
      </c>
      <c r="Q32" s="297">
        <f>Cockpit!$H$31</f>
        <v>1.4999999999999999E-2</v>
      </c>
      <c r="R32" s="297">
        <f>Cockpit!$H$31</f>
        <v>1.4999999999999999E-2</v>
      </c>
      <c r="S32" s="297">
        <f>Cockpit!$H$31</f>
        <v>1.4999999999999999E-2</v>
      </c>
      <c r="T32" s="297">
        <f>Cockpit!$H$31</f>
        <v>1.4999999999999999E-2</v>
      </c>
      <c r="U32" s="297">
        <f>Cockpit!$H$31</f>
        <v>1.4999999999999999E-2</v>
      </c>
      <c r="V32" s="297">
        <f>Cockpit!$H$31</f>
        <v>1.4999999999999999E-2</v>
      </c>
      <c r="W32" s="297">
        <f>Cockpit!$H$31</f>
        <v>1.4999999999999999E-2</v>
      </c>
      <c r="X32" s="297">
        <f>Cockpit!$H$31</f>
        <v>1.4999999999999999E-2</v>
      </c>
      <c r="Y32" s="297">
        <f>Cockpit!$H$31</f>
        <v>1.4999999999999999E-2</v>
      </c>
      <c r="Z32" s="297">
        <f>Cockpit!$H$31</f>
        <v>1.4999999999999999E-2</v>
      </c>
      <c r="AA32" s="297">
        <f>Cockpit!$H$31</f>
        <v>1.4999999999999999E-2</v>
      </c>
      <c r="AB32" s="297">
        <f>Cockpit!$H$31</f>
        <v>1.4999999999999999E-2</v>
      </c>
      <c r="AC32" s="297">
        <f>Cockpit!$H$31</f>
        <v>1.4999999999999999E-2</v>
      </c>
      <c r="AD32" s="297">
        <f>Cockpit!$H$31</f>
        <v>1.4999999999999999E-2</v>
      </c>
      <c r="AE32" s="297">
        <f>Cockpit!$H$31</f>
        <v>1.4999999999999999E-2</v>
      </c>
      <c r="AF32" s="297">
        <f>Cockpit!$H$31</f>
        <v>1.4999999999999999E-2</v>
      </c>
      <c r="AG32" s="297">
        <f>Cockpit!$H$31</f>
        <v>1.4999999999999999E-2</v>
      </c>
      <c r="AH32" s="297">
        <f>Cockpit!$H$31</f>
        <v>1.4999999999999999E-2</v>
      </c>
      <c r="AI32" s="297">
        <f>Cockpit!$H$31</f>
        <v>1.4999999999999999E-2</v>
      </c>
      <c r="AJ32" s="297">
        <f>Cockpit!$H$31</f>
        <v>1.4999999999999999E-2</v>
      </c>
      <c r="AK32" s="297">
        <f>Cockpit!$H$31</f>
        <v>1.4999999999999999E-2</v>
      </c>
      <c r="AL32" s="297">
        <f>Cockpit!$H$31</f>
        <v>1.4999999999999999E-2</v>
      </c>
      <c r="AM32" s="297">
        <f>Cockpit!$H$31</f>
        <v>1.4999999999999999E-2</v>
      </c>
      <c r="AN32" s="297">
        <f>Cockpit!$H$31</f>
        <v>1.4999999999999999E-2</v>
      </c>
      <c r="AO32" s="297">
        <f>Cockpit!$H$31</f>
        <v>1.4999999999999999E-2</v>
      </c>
      <c r="AP32" s="297">
        <f>Cockpit!$H$31</f>
        <v>1.4999999999999999E-2</v>
      </c>
      <c r="AQ32" s="297">
        <f>Cockpit!$H$31</f>
        <v>1.4999999999999999E-2</v>
      </c>
      <c r="AR32" s="297">
        <f>Cockpit!$H$31</f>
        <v>1.4999999999999999E-2</v>
      </c>
      <c r="AS32" s="297">
        <f>Cockpit!$H$31</f>
        <v>1.4999999999999999E-2</v>
      </c>
      <c r="AT32" s="297">
        <f>Cockpit!$H$31</f>
        <v>1.4999999999999999E-2</v>
      </c>
      <c r="AU32" s="297">
        <f>Cockpit!$H$31</f>
        <v>1.4999999999999999E-2</v>
      </c>
      <c r="AV32" s="297">
        <f>Cockpit!$H$31</f>
        <v>1.4999999999999999E-2</v>
      </c>
      <c r="AW32" s="297">
        <f>Cockpit!$H$31</f>
        <v>1.4999999999999999E-2</v>
      </c>
      <c r="AX32" s="297">
        <f>Cockpit!$H$31</f>
        <v>1.4999999999999999E-2</v>
      </c>
      <c r="AY32" s="297">
        <f>Cockpit!$H$31</f>
        <v>1.4999999999999999E-2</v>
      </c>
      <c r="AZ32" s="297">
        <f>Cockpit!$H$31</f>
        <v>1.4999999999999999E-2</v>
      </c>
      <c r="BA32" s="297">
        <f>Cockpit!$H$31</f>
        <v>1.4999999999999999E-2</v>
      </c>
      <c r="BB32" s="298">
        <f>Cockpit!$H$31</f>
        <v>1.4999999999999999E-2</v>
      </c>
    </row>
    <row r="33" spans="1:54">
      <c r="B33" s="479" t="s">
        <v>70</v>
      </c>
      <c r="C33" s="533"/>
      <c r="D33" s="480"/>
      <c r="E33" s="10">
        <f t="shared" ref="E33:BB33" si="207">E31*(1+E32)</f>
        <v>304.49999999999994</v>
      </c>
      <c r="F33" s="10">
        <f t="shared" si="207"/>
        <v>309.06749999999994</v>
      </c>
      <c r="G33" s="10">
        <f t="shared" si="207"/>
        <v>313.70351249999993</v>
      </c>
      <c r="H33" s="10">
        <f t="shared" si="207"/>
        <v>318.40906518749989</v>
      </c>
      <c r="I33" s="10">
        <f t="shared" si="207"/>
        <v>323.18520116531238</v>
      </c>
      <c r="J33" s="10">
        <f t="shared" si="207"/>
        <v>328.03297918279202</v>
      </c>
      <c r="K33" s="10">
        <f t="shared" si="207"/>
        <v>332.95347387053386</v>
      </c>
      <c r="L33" s="10">
        <f t="shared" si="207"/>
        <v>337.94777597859184</v>
      </c>
      <c r="M33" s="10">
        <f t="shared" si="207"/>
        <v>343.01699261827071</v>
      </c>
      <c r="N33" s="10">
        <f t="shared" si="207"/>
        <v>348.16224750754475</v>
      </c>
      <c r="O33" s="10">
        <f t="shared" si="207"/>
        <v>353.38468122015786</v>
      </c>
      <c r="P33" s="10">
        <f t="shared" si="207"/>
        <v>358.68545143846018</v>
      </c>
      <c r="Q33" s="10">
        <f t="shared" si="207"/>
        <v>364.06573321003702</v>
      </c>
      <c r="R33" s="10">
        <f t="shared" si="207"/>
        <v>369.52671920818756</v>
      </c>
      <c r="S33" s="10">
        <f t="shared" si="207"/>
        <v>375.06961999631034</v>
      </c>
      <c r="T33" s="10">
        <f t="shared" si="207"/>
        <v>380.69566429625496</v>
      </c>
      <c r="U33" s="10">
        <f t="shared" si="207"/>
        <v>386.40609926069874</v>
      </c>
      <c r="V33" s="10">
        <f t="shared" si="207"/>
        <v>392.2021907496092</v>
      </c>
      <c r="W33" s="10">
        <f t="shared" si="207"/>
        <v>398.08522361085329</v>
      </c>
      <c r="X33" s="10">
        <f t="shared" si="207"/>
        <v>404.05650196501603</v>
      </c>
      <c r="Y33" s="10">
        <f t="shared" si="207"/>
        <v>410.11734949449124</v>
      </c>
      <c r="Z33" s="10">
        <f t="shared" si="207"/>
        <v>416.26910973690855</v>
      </c>
      <c r="AA33" s="10">
        <f t="shared" si="207"/>
        <v>422.51314638296213</v>
      </c>
      <c r="AB33" s="10">
        <f t="shared" si="207"/>
        <v>428.85084357870653</v>
      </c>
      <c r="AC33" s="10">
        <f t="shared" si="207"/>
        <v>435.28360623238711</v>
      </c>
      <c r="AD33" s="10">
        <f t="shared" si="207"/>
        <v>441.81286032587286</v>
      </c>
      <c r="AE33" s="10">
        <f t="shared" si="207"/>
        <v>448.4400532307609</v>
      </c>
      <c r="AF33" s="10">
        <f t="shared" si="207"/>
        <v>455.16665402922229</v>
      </c>
      <c r="AG33" s="10">
        <f t="shared" si="207"/>
        <v>461.99415383966056</v>
      </c>
      <c r="AH33" s="10">
        <f t="shared" si="207"/>
        <v>468.92406614725542</v>
      </c>
      <c r="AI33" s="10">
        <f t="shared" si="207"/>
        <v>475.95792713946418</v>
      </c>
      <c r="AJ33" s="10">
        <f t="shared" si="207"/>
        <v>483.0972960465561</v>
      </c>
      <c r="AK33" s="10">
        <f t="shared" si="207"/>
        <v>490.34375548725438</v>
      </c>
      <c r="AL33" s="10">
        <f t="shared" si="207"/>
        <v>497.69891181956314</v>
      </c>
      <c r="AM33" s="10">
        <f t="shared" si="207"/>
        <v>505.16439549685651</v>
      </c>
      <c r="AN33" s="10">
        <f t="shared" si="207"/>
        <v>512.74186142930932</v>
      </c>
      <c r="AO33" s="10">
        <f t="shared" si="207"/>
        <v>520.43298935074893</v>
      </c>
      <c r="AP33" s="10">
        <f t="shared" si="207"/>
        <v>528.23948419101009</v>
      </c>
      <c r="AQ33" s="10">
        <f t="shared" si="207"/>
        <v>536.16307645387519</v>
      </c>
      <c r="AR33" s="10">
        <f t="shared" si="207"/>
        <v>544.20552260068325</v>
      </c>
      <c r="AS33" s="10">
        <f t="shared" si="207"/>
        <v>552.3686054396934</v>
      </c>
      <c r="AT33" s="10">
        <f t="shared" si="207"/>
        <v>560.65413452128871</v>
      </c>
      <c r="AU33" s="10">
        <f t="shared" si="207"/>
        <v>569.06394653910797</v>
      </c>
      <c r="AV33" s="10">
        <f t="shared" si="207"/>
        <v>577.59990573719449</v>
      </c>
      <c r="AW33" s="10">
        <f t="shared" si="207"/>
        <v>586.2639043232524</v>
      </c>
      <c r="AX33" s="10">
        <f t="shared" si="207"/>
        <v>595.05786288810111</v>
      </c>
      <c r="AY33" s="10">
        <f t="shared" si="207"/>
        <v>603.98373083142258</v>
      </c>
      <c r="AZ33" s="10">
        <f t="shared" si="207"/>
        <v>613.04348679389386</v>
      </c>
      <c r="BA33" s="10">
        <f t="shared" si="207"/>
        <v>622.23913909580222</v>
      </c>
      <c r="BB33" s="291">
        <f t="shared" si="207"/>
        <v>631.57272618223919</v>
      </c>
    </row>
    <row r="34" spans="1:54" ht="16" thickBot="1">
      <c r="B34" s="535" t="s">
        <v>316</v>
      </c>
      <c r="C34" s="536"/>
      <c r="D34" s="537"/>
      <c r="E34" s="377">
        <f>E33/$C30</f>
        <v>15.224999999999998</v>
      </c>
      <c r="F34" s="377">
        <f t="shared" ref="F34" si="208">F33/$C30</f>
        <v>15.453374999999998</v>
      </c>
      <c r="G34" s="377">
        <f t="shared" ref="G34" si="209">G33/$C30</f>
        <v>15.685175624999996</v>
      </c>
      <c r="H34" s="377">
        <f t="shared" ref="H34" si="210">H33/$C30</f>
        <v>15.920453259374995</v>
      </c>
      <c r="I34" s="377">
        <f t="shared" ref="I34" si="211">I33/$C30</f>
        <v>16.15926005826562</v>
      </c>
      <c r="J34" s="377">
        <f t="shared" ref="J34" si="212">J33/$C30</f>
        <v>16.4016489591396</v>
      </c>
      <c r="K34" s="377">
        <f t="shared" ref="K34" si="213">K33/$C30</f>
        <v>16.647673693526691</v>
      </c>
      <c r="L34" s="377">
        <f t="shared" ref="L34" si="214">L33/$C30</f>
        <v>16.89738879892959</v>
      </c>
      <c r="M34" s="377">
        <f t="shared" ref="M34" si="215">M33/$C30</f>
        <v>17.150849630913534</v>
      </c>
      <c r="N34" s="377">
        <f t="shared" ref="N34" si="216">N33/$C30</f>
        <v>17.408112375377236</v>
      </c>
      <c r="O34" s="377">
        <f t="shared" ref="O34" si="217">O33/$C30</f>
        <v>17.669234061007892</v>
      </c>
      <c r="P34" s="377">
        <f t="shared" ref="P34" si="218">P33/$C30</f>
        <v>17.93427257192301</v>
      </c>
      <c r="Q34" s="377">
        <f t="shared" ref="Q34" si="219">Q33/$C30</f>
        <v>18.203286660501853</v>
      </c>
      <c r="R34" s="377">
        <f t="shared" ref="R34" si="220">R33/$C30</f>
        <v>18.476335960409379</v>
      </c>
      <c r="S34" s="377">
        <f t="shared" ref="S34" si="221">S33/$C30</f>
        <v>18.753480999815515</v>
      </c>
      <c r="T34" s="377">
        <f t="shared" ref="T34" si="222">T33/$C30</f>
        <v>19.034783214812748</v>
      </c>
      <c r="U34" s="377">
        <f t="shared" ref="U34" si="223">U33/$C30</f>
        <v>19.320304963034935</v>
      </c>
      <c r="V34" s="377">
        <f t="shared" ref="V34" si="224">V33/$C30</f>
        <v>19.610109537480461</v>
      </c>
      <c r="W34" s="377">
        <f t="shared" ref="W34" si="225">W33/$C30</f>
        <v>19.904261180542665</v>
      </c>
      <c r="X34" s="377">
        <f t="shared" ref="X34" si="226">X33/$C30</f>
        <v>20.202825098250802</v>
      </c>
      <c r="Y34" s="377">
        <f t="shared" ref="Y34" si="227">Y33/$C30</f>
        <v>20.50586747472456</v>
      </c>
      <c r="Z34" s="377">
        <f t="shared" ref="Z34" si="228">Z33/$C30</f>
        <v>20.813455486845427</v>
      </c>
      <c r="AA34" s="377">
        <f t="shared" ref="AA34" si="229">AA33/$C30</f>
        <v>21.125657319148107</v>
      </c>
      <c r="AB34" s="377">
        <f t="shared" ref="AB34" si="230">AB33/$C30</f>
        <v>21.442542178935327</v>
      </c>
      <c r="AC34" s="377">
        <f t="shared" ref="AC34" si="231">AC33/$C30</f>
        <v>21.764180311619356</v>
      </c>
      <c r="AD34" s="377">
        <f t="shared" ref="AD34" si="232">AD33/$C30</f>
        <v>22.090643016293644</v>
      </c>
      <c r="AE34" s="377">
        <f t="shared" ref="AE34" si="233">AE33/$C30</f>
        <v>22.422002661538045</v>
      </c>
      <c r="AF34" s="377">
        <f t="shared" ref="AF34" si="234">AF33/$C30</f>
        <v>22.758332701461114</v>
      </c>
      <c r="AG34" s="377">
        <f t="shared" ref="AG34" si="235">AG33/$C30</f>
        <v>23.099707691983028</v>
      </c>
      <c r="AH34" s="377">
        <f t="shared" ref="AH34" si="236">AH33/$C30</f>
        <v>23.446203307362772</v>
      </c>
      <c r="AI34" s="377">
        <f t="shared" ref="AI34" si="237">AI33/$C30</f>
        <v>23.797896356973208</v>
      </c>
      <c r="AJ34" s="377">
        <f t="shared" ref="AJ34" si="238">AJ33/$C30</f>
        <v>24.154864802327804</v>
      </c>
      <c r="AK34" s="377">
        <f t="shared" ref="AK34" si="239">AK33/$C30</f>
        <v>24.517187774362718</v>
      </c>
      <c r="AL34" s="377">
        <f t="shared" ref="AL34" si="240">AL33/$C30</f>
        <v>24.884945590978155</v>
      </c>
      <c r="AM34" s="377">
        <f t="shared" ref="AM34" si="241">AM33/$C30</f>
        <v>25.258219774842825</v>
      </c>
      <c r="AN34" s="377">
        <f t="shared" ref="AN34" si="242">AN33/$C30</f>
        <v>25.637093071465465</v>
      </c>
      <c r="AO34" s="377">
        <f t="shared" ref="AO34" si="243">AO33/$C30</f>
        <v>26.021649467537447</v>
      </c>
      <c r="AP34" s="377">
        <f t="shared" ref="AP34" si="244">AP33/$C30</f>
        <v>26.411974209550504</v>
      </c>
      <c r="AQ34" s="377">
        <f t="shared" ref="AQ34" si="245">AQ33/$C30</f>
        <v>26.808153822693761</v>
      </c>
      <c r="AR34" s="377">
        <f t="shared" ref="AR34" si="246">AR33/$C30</f>
        <v>27.210276130034163</v>
      </c>
      <c r="AS34" s="377">
        <f t="shared" ref="AS34" si="247">AS33/$C30</f>
        <v>27.618430271984671</v>
      </c>
      <c r="AT34" s="377">
        <f t="shared" ref="AT34" si="248">AT33/$C30</f>
        <v>28.032706726064436</v>
      </c>
      <c r="AU34" s="377">
        <f t="shared" ref="AU34" si="249">AU33/$C30</f>
        <v>28.453197326955397</v>
      </c>
      <c r="AV34" s="377">
        <f t="shared" ref="AV34" si="250">AV33/$C30</f>
        <v>28.879995286859725</v>
      </c>
      <c r="AW34" s="377">
        <f t="shared" ref="AW34" si="251">AW33/$C30</f>
        <v>29.313195216162619</v>
      </c>
      <c r="AX34" s="377">
        <f t="shared" ref="AX34" si="252">AX33/$C30</f>
        <v>29.752893144405057</v>
      </c>
      <c r="AY34" s="377">
        <f t="shared" ref="AY34" si="253">AY33/$C30</f>
        <v>30.19918654157113</v>
      </c>
      <c r="AZ34" s="377">
        <f t="shared" ref="AZ34" si="254">AZ33/$C30</f>
        <v>30.652174339694692</v>
      </c>
      <c r="BA34" s="377">
        <f t="shared" ref="BA34" si="255">BA33/$C30</f>
        <v>31.111956954790109</v>
      </c>
      <c r="BB34" s="378">
        <f t="shared" ref="BB34" si="256">BB33/$C30</f>
        <v>31.57863630911196</v>
      </c>
    </row>
    <row r="35" spans="1:54" ht="17.25" customHeight="1" thickBot="1">
      <c r="J35" s="6"/>
      <c r="K35" s="6"/>
      <c r="L35" s="6"/>
      <c r="M35" s="6"/>
      <c r="O35" s="5"/>
      <c r="P35" s="5"/>
      <c r="Q35" s="5"/>
      <c r="R35" s="5"/>
    </row>
    <row r="36" spans="1:54" ht="17" thickBot="1">
      <c r="A36"/>
      <c r="B36" s="538" t="s">
        <v>320</v>
      </c>
      <c r="C36" s="539"/>
      <c r="D36" s="34"/>
      <c r="E36" s="283"/>
      <c r="J36" s="6"/>
      <c r="K36" s="6"/>
      <c r="L36" s="6"/>
      <c r="M36" s="6"/>
    </row>
    <row r="37" spans="1:54" ht="16" thickBot="1">
      <c r="B37" s="370" t="s">
        <v>11</v>
      </c>
      <c r="C37" s="379">
        <v>20</v>
      </c>
      <c r="D37" s="374"/>
      <c r="E37" s="375">
        <f t="shared" ref="E37:AJ37" si="257">E$9</f>
        <v>2020</v>
      </c>
      <c r="F37" s="287">
        <f t="shared" si="257"/>
        <v>2021</v>
      </c>
      <c r="G37" s="287">
        <f t="shared" si="257"/>
        <v>2022</v>
      </c>
      <c r="H37" s="287">
        <f t="shared" si="257"/>
        <v>2023</v>
      </c>
      <c r="I37" s="287">
        <f t="shared" si="257"/>
        <v>2024</v>
      </c>
      <c r="J37" s="287">
        <f t="shared" si="257"/>
        <v>2025</v>
      </c>
      <c r="K37" s="287">
        <f t="shared" si="257"/>
        <v>2026</v>
      </c>
      <c r="L37" s="287">
        <f t="shared" si="257"/>
        <v>2027</v>
      </c>
      <c r="M37" s="287">
        <f t="shared" si="257"/>
        <v>2028</v>
      </c>
      <c r="N37" s="287">
        <f t="shared" si="257"/>
        <v>2029</v>
      </c>
      <c r="O37" s="287">
        <f t="shared" si="257"/>
        <v>2030</v>
      </c>
      <c r="P37" s="287">
        <f t="shared" si="257"/>
        <v>2031</v>
      </c>
      <c r="Q37" s="287">
        <f t="shared" si="257"/>
        <v>2032</v>
      </c>
      <c r="R37" s="287">
        <f t="shared" si="257"/>
        <v>2033</v>
      </c>
      <c r="S37" s="287">
        <f t="shared" si="257"/>
        <v>2034</v>
      </c>
      <c r="T37" s="287">
        <f t="shared" si="257"/>
        <v>2035</v>
      </c>
      <c r="U37" s="287">
        <f t="shared" si="257"/>
        <v>2036</v>
      </c>
      <c r="V37" s="287">
        <f t="shared" si="257"/>
        <v>2037</v>
      </c>
      <c r="W37" s="287">
        <f t="shared" si="257"/>
        <v>2038</v>
      </c>
      <c r="X37" s="287">
        <f t="shared" si="257"/>
        <v>2039</v>
      </c>
      <c r="Y37" s="287">
        <f t="shared" si="257"/>
        <v>2040</v>
      </c>
      <c r="Z37" s="287">
        <f t="shared" si="257"/>
        <v>2041</v>
      </c>
      <c r="AA37" s="287">
        <f t="shared" si="257"/>
        <v>2042</v>
      </c>
      <c r="AB37" s="287">
        <f t="shared" si="257"/>
        <v>2043</v>
      </c>
      <c r="AC37" s="287">
        <f t="shared" si="257"/>
        <v>2044</v>
      </c>
      <c r="AD37" s="287">
        <f t="shared" si="257"/>
        <v>2045</v>
      </c>
      <c r="AE37" s="287">
        <f t="shared" si="257"/>
        <v>2046</v>
      </c>
      <c r="AF37" s="287">
        <f t="shared" si="257"/>
        <v>2047</v>
      </c>
      <c r="AG37" s="287">
        <f t="shared" si="257"/>
        <v>2048</v>
      </c>
      <c r="AH37" s="287">
        <f t="shared" si="257"/>
        <v>2049</v>
      </c>
      <c r="AI37" s="287">
        <f t="shared" si="257"/>
        <v>2050</v>
      </c>
      <c r="AJ37" s="287">
        <f t="shared" si="257"/>
        <v>2051</v>
      </c>
      <c r="AK37" s="287">
        <f t="shared" ref="AK37:BB37" si="258">AK$9</f>
        <v>2052</v>
      </c>
      <c r="AL37" s="287">
        <f t="shared" si="258"/>
        <v>2053</v>
      </c>
      <c r="AM37" s="287">
        <f t="shared" si="258"/>
        <v>2054</v>
      </c>
      <c r="AN37" s="287">
        <f t="shared" si="258"/>
        <v>2055</v>
      </c>
      <c r="AO37" s="287">
        <f t="shared" si="258"/>
        <v>2056</v>
      </c>
      <c r="AP37" s="287">
        <f t="shared" si="258"/>
        <v>2057</v>
      </c>
      <c r="AQ37" s="287">
        <f t="shared" si="258"/>
        <v>2058</v>
      </c>
      <c r="AR37" s="287">
        <f t="shared" si="258"/>
        <v>2059</v>
      </c>
      <c r="AS37" s="287">
        <f t="shared" si="258"/>
        <v>2060</v>
      </c>
      <c r="AT37" s="287">
        <f t="shared" si="258"/>
        <v>2061</v>
      </c>
      <c r="AU37" s="287">
        <f t="shared" si="258"/>
        <v>2062</v>
      </c>
      <c r="AV37" s="287">
        <f t="shared" si="258"/>
        <v>2063</v>
      </c>
      <c r="AW37" s="287">
        <f t="shared" si="258"/>
        <v>2064</v>
      </c>
      <c r="AX37" s="287">
        <f t="shared" si="258"/>
        <v>2065</v>
      </c>
      <c r="AY37" s="287">
        <f t="shared" si="258"/>
        <v>2066</v>
      </c>
      <c r="AZ37" s="287">
        <f t="shared" si="258"/>
        <v>2067</v>
      </c>
      <c r="BA37" s="287">
        <f t="shared" si="258"/>
        <v>2068</v>
      </c>
      <c r="BB37" s="288">
        <f t="shared" si="258"/>
        <v>2069</v>
      </c>
    </row>
    <row r="38" spans="1:54">
      <c r="A38"/>
      <c r="B38" s="484" t="s">
        <v>273</v>
      </c>
      <c r="C38" s="534"/>
      <c r="D38" s="485"/>
      <c r="E38" s="315">
        <v>300</v>
      </c>
      <c r="F38" s="289">
        <f>E40</f>
        <v>304.49999999999994</v>
      </c>
      <c r="G38" s="289">
        <f t="shared" ref="G38" si="259">F40</f>
        <v>309.06749999999994</v>
      </c>
      <c r="H38" s="289">
        <f t="shared" ref="H38" si="260">G40</f>
        <v>313.70351249999993</v>
      </c>
      <c r="I38" s="289">
        <f t="shared" ref="I38" si="261">H40</f>
        <v>318.40906518749989</v>
      </c>
      <c r="J38" s="289">
        <f t="shared" ref="J38" si="262">I40</f>
        <v>323.18520116531238</v>
      </c>
      <c r="K38" s="289">
        <f t="shared" ref="K38" si="263">J40</f>
        <v>328.03297918279202</v>
      </c>
      <c r="L38" s="289">
        <f t="shared" ref="L38" si="264">K40</f>
        <v>332.95347387053386</v>
      </c>
      <c r="M38" s="289">
        <f t="shared" ref="M38" si="265">L40</f>
        <v>337.94777597859184</v>
      </c>
      <c r="N38" s="289">
        <f t="shared" ref="N38" si="266">M40</f>
        <v>343.01699261827071</v>
      </c>
      <c r="O38" s="289">
        <f t="shared" ref="O38" si="267">N40</f>
        <v>348.16224750754475</v>
      </c>
      <c r="P38" s="289">
        <f t="shared" ref="P38" si="268">O40</f>
        <v>353.38468122015786</v>
      </c>
      <c r="Q38" s="289">
        <f t="shared" ref="Q38" si="269">P40</f>
        <v>358.68545143846018</v>
      </c>
      <c r="R38" s="289">
        <f t="shared" ref="R38" si="270">Q40</f>
        <v>364.06573321003702</v>
      </c>
      <c r="S38" s="289">
        <f t="shared" ref="S38" si="271">R40</f>
        <v>369.52671920818756</v>
      </c>
      <c r="T38" s="289">
        <f t="shared" ref="T38" si="272">S40</f>
        <v>375.06961999631034</v>
      </c>
      <c r="U38" s="289">
        <f t="shared" ref="U38" si="273">T40</f>
        <v>380.69566429625496</v>
      </c>
      <c r="V38" s="289">
        <f t="shared" ref="V38" si="274">U40</f>
        <v>386.40609926069874</v>
      </c>
      <c r="W38" s="289">
        <f t="shared" ref="W38" si="275">V40</f>
        <v>392.2021907496092</v>
      </c>
      <c r="X38" s="289">
        <f t="shared" ref="X38" si="276">W40</f>
        <v>398.08522361085329</v>
      </c>
      <c r="Y38" s="289">
        <f t="shared" ref="Y38" si="277">X40</f>
        <v>404.05650196501603</v>
      </c>
      <c r="Z38" s="289">
        <f t="shared" ref="Z38" si="278">Y40</f>
        <v>410.11734949449124</v>
      </c>
      <c r="AA38" s="289">
        <f t="shared" ref="AA38" si="279">Z40</f>
        <v>416.26910973690855</v>
      </c>
      <c r="AB38" s="289">
        <f t="shared" ref="AB38" si="280">AA40</f>
        <v>422.51314638296213</v>
      </c>
      <c r="AC38" s="289">
        <f t="shared" ref="AC38" si="281">AB40</f>
        <v>428.85084357870653</v>
      </c>
      <c r="AD38" s="289">
        <f t="shared" ref="AD38" si="282">AC40</f>
        <v>435.28360623238711</v>
      </c>
      <c r="AE38" s="289">
        <f t="shared" ref="AE38" si="283">AD40</f>
        <v>441.81286032587286</v>
      </c>
      <c r="AF38" s="289">
        <f t="shared" ref="AF38" si="284">AE40</f>
        <v>448.4400532307609</v>
      </c>
      <c r="AG38" s="289">
        <f t="shared" ref="AG38" si="285">AF40</f>
        <v>455.16665402922229</v>
      </c>
      <c r="AH38" s="289">
        <f t="shared" ref="AH38" si="286">AG40</f>
        <v>461.99415383966056</v>
      </c>
      <c r="AI38" s="289">
        <f t="shared" ref="AI38" si="287">AH40</f>
        <v>468.92406614725542</v>
      </c>
      <c r="AJ38" s="289">
        <f t="shared" ref="AJ38" si="288">AI40</f>
        <v>475.95792713946418</v>
      </c>
      <c r="AK38" s="289">
        <f t="shared" ref="AK38" si="289">AJ40</f>
        <v>483.0972960465561</v>
      </c>
      <c r="AL38" s="289">
        <f t="shared" ref="AL38" si="290">AK40</f>
        <v>490.34375548725438</v>
      </c>
      <c r="AM38" s="289">
        <f t="shared" ref="AM38" si="291">AL40</f>
        <v>497.69891181956314</v>
      </c>
      <c r="AN38" s="289">
        <f t="shared" ref="AN38" si="292">AM40</f>
        <v>505.16439549685651</v>
      </c>
      <c r="AO38" s="289">
        <f t="shared" ref="AO38" si="293">AN40</f>
        <v>512.74186142930932</v>
      </c>
      <c r="AP38" s="289">
        <f t="shared" ref="AP38" si="294">AO40</f>
        <v>520.43298935074893</v>
      </c>
      <c r="AQ38" s="289">
        <f t="shared" ref="AQ38" si="295">AP40</f>
        <v>528.23948419101009</v>
      </c>
      <c r="AR38" s="289">
        <f t="shared" ref="AR38" si="296">AQ40</f>
        <v>536.16307645387519</v>
      </c>
      <c r="AS38" s="289">
        <f t="shared" ref="AS38" si="297">AR40</f>
        <v>544.20552260068325</v>
      </c>
      <c r="AT38" s="289">
        <f t="shared" ref="AT38" si="298">AS40</f>
        <v>552.3686054396934</v>
      </c>
      <c r="AU38" s="289">
        <f t="shared" ref="AU38" si="299">AT40</f>
        <v>560.65413452128871</v>
      </c>
      <c r="AV38" s="289">
        <f t="shared" ref="AV38" si="300">AU40</f>
        <v>569.06394653910797</v>
      </c>
      <c r="AW38" s="289">
        <f t="shared" ref="AW38" si="301">AV40</f>
        <v>577.59990573719449</v>
      </c>
      <c r="AX38" s="289">
        <f t="shared" ref="AX38" si="302">AW40</f>
        <v>586.2639043232524</v>
      </c>
      <c r="AY38" s="289">
        <f t="shared" ref="AY38" si="303">AX40</f>
        <v>595.05786288810111</v>
      </c>
      <c r="AZ38" s="289">
        <f t="shared" ref="AZ38" si="304">AY40</f>
        <v>603.98373083142258</v>
      </c>
      <c r="BA38" s="289">
        <f t="shared" ref="BA38" si="305">AZ40</f>
        <v>613.04348679389386</v>
      </c>
      <c r="BB38" s="290">
        <f t="shared" ref="BB38" si="306">BA40</f>
        <v>622.23913909580222</v>
      </c>
    </row>
    <row r="39" spans="1:54">
      <c r="A39"/>
      <c r="B39" s="479" t="s">
        <v>108</v>
      </c>
      <c r="C39" s="533"/>
      <c r="D39" s="480"/>
      <c r="E39" s="297">
        <f>Cockpit!$H$31</f>
        <v>1.4999999999999999E-2</v>
      </c>
      <c r="F39" s="297">
        <f>Cockpit!$H$31</f>
        <v>1.4999999999999999E-2</v>
      </c>
      <c r="G39" s="297">
        <f>Cockpit!$H$31</f>
        <v>1.4999999999999999E-2</v>
      </c>
      <c r="H39" s="297">
        <f>Cockpit!$H$31</f>
        <v>1.4999999999999999E-2</v>
      </c>
      <c r="I39" s="297">
        <f>Cockpit!$H$31</f>
        <v>1.4999999999999999E-2</v>
      </c>
      <c r="J39" s="297">
        <f>Cockpit!$H$31</f>
        <v>1.4999999999999999E-2</v>
      </c>
      <c r="K39" s="297">
        <f>Cockpit!$H$31</f>
        <v>1.4999999999999999E-2</v>
      </c>
      <c r="L39" s="297">
        <f>Cockpit!$H$31</f>
        <v>1.4999999999999999E-2</v>
      </c>
      <c r="M39" s="297">
        <f>Cockpit!$H$31</f>
        <v>1.4999999999999999E-2</v>
      </c>
      <c r="N39" s="297">
        <f>Cockpit!$H$31</f>
        <v>1.4999999999999999E-2</v>
      </c>
      <c r="O39" s="297">
        <f>Cockpit!$H$31</f>
        <v>1.4999999999999999E-2</v>
      </c>
      <c r="P39" s="297">
        <f>Cockpit!$H$31</f>
        <v>1.4999999999999999E-2</v>
      </c>
      <c r="Q39" s="297">
        <f>Cockpit!$H$31</f>
        <v>1.4999999999999999E-2</v>
      </c>
      <c r="R39" s="297">
        <f>Cockpit!$H$31</f>
        <v>1.4999999999999999E-2</v>
      </c>
      <c r="S39" s="297">
        <f>Cockpit!$H$31</f>
        <v>1.4999999999999999E-2</v>
      </c>
      <c r="T39" s="297">
        <f>Cockpit!$H$31</f>
        <v>1.4999999999999999E-2</v>
      </c>
      <c r="U39" s="297">
        <f>Cockpit!$H$31</f>
        <v>1.4999999999999999E-2</v>
      </c>
      <c r="V39" s="297">
        <f>Cockpit!$H$31</f>
        <v>1.4999999999999999E-2</v>
      </c>
      <c r="W39" s="297">
        <f>Cockpit!$H$31</f>
        <v>1.4999999999999999E-2</v>
      </c>
      <c r="X39" s="297">
        <f>Cockpit!$H$31</f>
        <v>1.4999999999999999E-2</v>
      </c>
      <c r="Y39" s="297">
        <f>Cockpit!$H$31</f>
        <v>1.4999999999999999E-2</v>
      </c>
      <c r="Z39" s="297">
        <f>Cockpit!$H$31</f>
        <v>1.4999999999999999E-2</v>
      </c>
      <c r="AA39" s="297">
        <f>Cockpit!$H$31</f>
        <v>1.4999999999999999E-2</v>
      </c>
      <c r="AB39" s="297">
        <f>Cockpit!$H$31</f>
        <v>1.4999999999999999E-2</v>
      </c>
      <c r="AC39" s="297">
        <f>Cockpit!$H$31</f>
        <v>1.4999999999999999E-2</v>
      </c>
      <c r="AD39" s="297">
        <f>Cockpit!$H$31</f>
        <v>1.4999999999999999E-2</v>
      </c>
      <c r="AE39" s="297">
        <f>Cockpit!$H$31</f>
        <v>1.4999999999999999E-2</v>
      </c>
      <c r="AF39" s="297">
        <f>Cockpit!$H$31</f>
        <v>1.4999999999999999E-2</v>
      </c>
      <c r="AG39" s="297">
        <f>Cockpit!$H$31</f>
        <v>1.4999999999999999E-2</v>
      </c>
      <c r="AH39" s="297">
        <f>Cockpit!$H$31</f>
        <v>1.4999999999999999E-2</v>
      </c>
      <c r="AI39" s="297">
        <f>Cockpit!$H$31</f>
        <v>1.4999999999999999E-2</v>
      </c>
      <c r="AJ39" s="297">
        <f>Cockpit!$H$31</f>
        <v>1.4999999999999999E-2</v>
      </c>
      <c r="AK39" s="297">
        <f>Cockpit!$H$31</f>
        <v>1.4999999999999999E-2</v>
      </c>
      <c r="AL39" s="297">
        <f>Cockpit!$H$31</f>
        <v>1.4999999999999999E-2</v>
      </c>
      <c r="AM39" s="297">
        <f>Cockpit!$H$31</f>
        <v>1.4999999999999999E-2</v>
      </c>
      <c r="AN39" s="297">
        <f>Cockpit!$H$31</f>
        <v>1.4999999999999999E-2</v>
      </c>
      <c r="AO39" s="297">
        <f>Cockpit!$H$31</f>
        <v>1.4999999999999999E-2</v>
      </c>
      <c r="AP39" s="297">
        <f>Cockpit!$H$31</f>
        <v>1.4999999999999999E-2</v>
      </c>
      <c r="AQ39" s="297">
        <f>Cockpit!$H$31</f>
        <v>1.4999999999999999E-2</v>
      </c>
      <c r="AR39" s="297">
        <f>Cockpit!$H$31</f>
        <v>1.4999999999999999E-2</v>
      </c>
      <c r="AS39" s="297">
        <f>Cockpit!$H$31</f>
        <v>1.4999999999999999E-2</v>
      </c>
      <c r="AT39" s="297">
        <f>Cockpit!$H$31</f>
        <v>1.4999999999999999E-2</v>
      </c>
      <c r="AU39" s="297">
        <f>Cockpit!$H$31</f>
        <v>1.4999999999999999E-2</v>
      </c>
      <c r="AV39" s="297">
        <f>Cockpit!$H$31</f>
        <v>1.4999999999999999E-2</v>
      </c>
      <c r="AW39" s="297">
        <f>Cockpit!$H$31</f>
        <v>1.4999999999999999E-2</v>
      </c>
      <c r="AX39" s="297">
        <f>Cockpit!$H$31</f>
        <v>1.4999999999999999E-2</v>
      </c>
      <c r="AY39" s="297">
        <f>Cockpit!$H$31</f>
        <v>1.4999999999999999E-2</v>
      </c>
      <c r="AZ39" s="297">
        <f>Cockpit!$H$31</f>
        <v>1.4999999999999999E-2</v>
      </c>
      <c r="BA39" s="297">
        <f>Cockpit!$H$31</f>
        <v>1.4999999999999999E-2</v>
      </c>
      <c r="BB39" s="298">
        <f>Cockpit!$H$31</f>
        <v>1.4999999999999999E-2</v>
      </c>
    </row>
    <row r="40" spans="1:54">
      <c r="B40" s="479" t="s">
        <v>70</v>
      </c>
      <c r="C40" s="533"/>
      <c r="D40" s="480"/>
      <c r="E40" s="10">
        <f t="shared" ref="E40:BB40" si="307">E38*(1+E39)</f>
        <v>304.49999999999994</v>
      </c>
      <c r="F40" s="10">
        <f t="shared" si="307"/>
        <v>309.06749999999994</v>
      </c>
      <c r="G40" s="10">
        <f t="shared" si="307"/>
        <v>313.70351249999993</v>
      </c>
      <c r="H40" s="10">
        <f t="shared" si="307"/>
        <v>318.40906518749989</v>
      </c>
      <c r="I40" s="10">
        <f t="shared" si="307"/>
        <v>323.18520116531238</v>
      </c>
      <c r="J40" s="10">
        <f t="shared" si="307"/>
        <v>328.03297918279202</v>
      </c>
      <c r="K40" s="10">
        <f t="shared" si="307"/>
        <v>332.95347387053386</v>
      </c>
      <c r="L40" s="10">
        <f t="shared" si="307"/>
        <v>337.94777597859184</v>
      </c>
      <c r="M40" s="10">
        <f t="shared" si="307"/>
        <v>343.01699261827071</v>
      </c>
      <c r="N40" s="10">
        <f t="shared" si="307"/>
        <v>348.16224750754475</v>
      </c>
      <c r="O40" s="10">
        <f t="shared" si="307"/>
        <v>353.38468122015786</v>
      </c>
      <c r="P40" s="10">
        <f t="shared" si="307"/>
        <v>358.68545143846018</v>
      </c>
      <c r="Q40" s="10">
        <f t="shared" si="307"/>
        <v>364.06573321003702</v>
      </c>
      <c r="R40" s="10">
        <f t="shared" si="307"/>
        <v>369.52671920818756</v>
      </c>
      <c r="S40" s="10">
        <f t="shared" si="307"/>
        <v>375.06961999631034</v>
      </c>
      <c r="T40" s="10">
        <f t="shared" si="307"/>
        <v>380.69566429625496</v>
      </c>
      <c r="U40" s="10">
        <f t="shared" si="307"/>
        <v>386.40609926069874</v>
      </c>
      <c r="V40" s="10">
        <f t="shared" si="307"/>
        <v>392.2021907496092</v>
      </c>
      <c r="W40" s="10">
        <f t="shared" si="307"/>
        <v>398.08522361085329</v>
      </c>
      <c r="X40" s="10">
        <f t="shared" si="307"/>
        <v>404.05650196501603</v>
      </c>
      <c r="Y40" s="10">
        <f t="shared" si="307"/>
        <v>410.11734949449124</v>
      </c>
      <c r="Z40" s="10">
        <f t="shared" si="307"/>
        <v>416.26910973690855</v>
      </c>
      <c r="AA40" s="10">
        <f t="shared" si="307"/>
        <v>422.51314638296213</v>
      </c>
      <c r="AB40" s="10">
        <f t="shared" si="307"/>
        <v>428.85084357870653</v>
      </c>
      <c r="AC40" s="10">
        <f t="shared" si="307"/>
        <v>435.28360623238711</v>
      </c>
      <c r="AD40" s="10">
        <f t="shared" si="307"/>
        <v>441.81286032587286</v>
      </c>
      <c r="AE40" s="10">
        <f t="shared" si="307"/>
        <v>448.4400532307609</v>
      </c>
      <c r="AF40" s="10">
        <f t="shared" si="307"/>
        <v>455.16665402922229</v>
      </c>
      <c r="AG40" s="10">
        <f t="shared" si="307"/>
        <v>461.99415383966056</v>
      </c>
      <c r="AH40" s="10">
        <f t="shared" si="307"/>
        <v>468.92406614725542</v>
      </c>
      <c r="AI40" s="10">
        <f t="shared" si="307"/>
        <v>475.95792713946418</v>
      </c>
      <c r="AJ40" s="10">
        <f t="shared" si="307"/>
        <v>483.0972960465561</v>
      </c>
      <c r="AK40" s="10">
        <f t="shared" si="307"/>
        <v>490.34375548725438</v>
      </c>
      <c r="AL40" s="10">
        <f t="shared" si="307"/>
        <v>497.69891181956314</v>
      </c>
      <c r="AM40" s="10">
        <f t="shared" si="307"/>
        <v>505.16439549685651</v>
      </c>
      <c r="AN40" s="10">
        <f t="shared" si="307"/>
        <v>512.74186142930932</v>
      </c>
      <c r="AO40" s="10">
        <f t="shared" si="307"/>
        <v>520.43298935074893</v>
      </c>
      <c r="AP40" s="10">
        <f t="shared" si="307"/>
        <v>528.23948419101009</v>
      </c>
      <c r="AQ40" s="10">
        <f t="shared" si="307"/>
        <v>536.16307645387519</v>
      </c>
      <c r="AR40" s="10">
        <f t="shared" si="307"/>
        <v>544.20552260068325</v>
      </c>
      <c r="AS40" s="10">
        <f t="shared" si="307"/>
        <v>552.3686054396934</v>
      </c>
      <c r="AT40" s="10">
        <f t="shared" si="307"/>
        <v>560.65413452128871</v>
      </c>
      <c r="AU40" s="10">
        <f t="shared" si="307"/>
        <v>569.06394653910797</v>
      </c>
      <c r="AV40" s="10">
        <f t="shared" si="307"/>
        <v>577.59990573719449</v>
      </c>
      <c r="AW40" s="10">
        <f t="shared" si="307"/>
        <v>586.2639043232524</v>
      </c>
      <c r="AX40" s="10">
        <f t="shared" si="307"/>
        <v>595.05786288810111</v>
      </c>
      <c r="AY40" s="10">
        <f t="shared" si="307"/>
        <v>603.98373083142258</v>
      </c>
      <c r="AZ40" s="10">
        <f t="shared" si="307"/>
        <v>613.04348679389386</v>
      </c>
      <c r="BA40" s="10">
        <f t="shared" si="307"/>
        <v>622.23913909580222</v>
      </c>
      <c r="BB40" s="291">
        <f t="shared" si="307"/>
        <v>631.57272618223919</v>
      </c>
    </row>
    <row r="41" spans="1:54" ht="16" thickBot="1">
      <c r="B41" s="535" t="s">
        <v>316</v>
      </c>
      <c r="C41" s="536"/>
      <c r="D41" s="537"/>
      <c r="E41" s="377">
        <f>E40/$C37</f>
        <v>15.224999999999998</v>
      </c>
      <c r="F41" s="377">
        <f t="shared" ref="F41" si="308">F40/$C37</f>
        <v>15.453374999999998</v>
      </c>
      <c r="G41" s="377">
        <f t="shared" ref="G41" si="309">G40/$C37</f>
        <v>15.685175624999996</v>
      </c>
      <c r="H41" s="377">
        <f t="shared" ref="H41" si="310">H40/$C37</f>
        <v>15.920453259374995</v>
      </c>
      <c r="I41" s="377">
        <f t="shared" ref="I41" si="311">I40/$C37</f>
        <v>16.15926005826562</v>
      </c>
      <c r="J41" s="377">
        <f t="shared" ref="J41" si="312">J40/$C37</f>
        <v>16.4016489591396</v>
      </c>
      <c r="K41" s="377">
        <f t="shared" ref="K41" si="313">K40/$C37</f>
        <v>16.647673693526691</v>
      </c>
      <c r="L41" s="377">
        <f t="shared" ref="L41" si="314">L40/$C37</f>
        <v>16.89738879892959</v>
      </c>
      <c r="M41" s="377">
        <f t="shared" ref="M41" si="315">M40/$C37</f>
        <v>17.150849630913534</v>
      </c>
      <c r="N41" s="377">
        <f t="shared" ref="N41" si="316">N40/$C37</f>
        <v>17.408112375377236</v>
      </c>
      <c r="O41" s="377">
        <f t="shared" ref="O41" si="317">O40/$C37</f>
        <v>17.669234061007892</v>
      </c>
      <c r="P41" s="377">
        <f t="shared" ref="P41" si="318">P40/$C37</f>
        <v>17.93427257192301</v>
      </c>
      <c r="Q41" s="377">
        <f t="shared" ref="Q41" si="319">Q40/$C37</f>
        <v>18.203286660501853</v>
      </c>
      <c r="R41" s="377">
        <f t="shared" ref="R41" si="320">R40/$C37</f>
        <v>18.476335960409379</v>
      </c>
      <c r="S41" s="377">
        <f t="shared" ref="S41" si="321">S40/$C37</f>
        <v>18.753480999815515</v>
      </c>
      <c r="T41" s="377">
        <f t="shared" ref="T41" si="322">T40/$C37</f>
        <v>19.034783214812748</v>
      </c>
      <c r="U41" s="377">
        <f t="shared" ref="U41" si="323">U40/$C37</f>
        <v>19.320304963034935</v>
      </c>
      <c r="V41" s="377">
        <f t="shared" ref="V41" si="324">V40/$C37</f>
        <v>19.610109537480461</v>
      </c>
      <c r="W41" s="377">
        <f t="shared" ref="W41" si="325">W40/$C37</f>
        <v>19.904261180542665</v>
      </c>
      <c r="X41" s="377">
        <f t="shared" ref="X41" si="326">X40/$C37</f>
        <v>20.202825098250802</v>
      </c>
      <c r="Y41" s="377">
        <f t="shared" ref="Y41" si="327">Y40/$C37</f>
        <v>20.50586747472456</v>
      </c>
      <c r="Z41" s="377">
        <f t="shared" ref="Z41" si="328">Z40/$C37</f>
        <v>20.813455486845427</v>
      </c>
      <c r="AA41" s="377">
        <f t="shared" ref="AA41" si="329">AA40/$C37</f>
        <v>21.125657319148107</v>
      </c>
      <c r="AB41" s="377">
        <f t="shared" ref="AB41" si="330">AB40/$C37</f>
        <v>21.442542178935327</v>
      </c>
      <c r="AC41" s="377">
        <f t="shared" ref="AC41" si="331">AC40/$C37</f>
        <v>21.764180311619356</v>
      </c>
      <c r="AD41" s="377">
        <f t="shared" ref="AD41" si="332">AD40/$C37</f>
        <v>22.090643016293644</v>
      </c>
      <c r="AE41" s="377">
        <f t="shared" ref="AE41" si="333">AE40/$C37</f>
        <v>22.422002661538045</v>
      </c>
      <c r="AF41" s="377">
        <f t="shared" ref="AF41" si="334">AF40/$C37</f>
        <v>22.758332701461114</v>
      </c>
      <c r="AG41" s="377">
        <f t="shared" ref="AG41" si="335">AG40/$C37</f>
        <v>23.099707691983028</v>
      </c>
      <c r="AH41" s="377">
        <f t="shared" ref="AH41" si="336">AH40/$C37</f>
        <v>23.446203307362772</v>
      </c>
      <c r="AI41" s="377">
        <f t="shared" ref="AI41" si="337">AI40/$C37</f>
        <v>23.797896356973208</v>
      </c>
      <c r="AJ41" s="377">
        <f t="shared" ref="AJ41" si="338">AJ40/$C37</f>
        <v>24.154864802327804</v>
      </c>
      <c r="AK41" s="377">
        <f t="shared" ref="AK41" si="339">AK40/$C37</f>
        <v>24.517187774362718</v>
      </c>
      <c r="AL41" s="377">
        <f t="shared" ref="AL41" si="340">AL40/$C37</f>
        <v>24.884945590978155</v>
      </c>
      <c r="AM41" s="377">
        <f t="shared" ref="AM41" si="341">AM40/$C37</f>
        <v>25.258219774842825</v>
      </c>
      <c r="AN41" s="377">
        <f t="shared" ref="AN41" si="342">AN40/$C37</f>
        <v>25.637093071465465</v>
      </c>
      <c r="AO41" s="377">
        <f t="shared" ref="AO41" si="343">AO40/$C37</f>
        <v>26.021649467537447</v>
      </c>
      <c r="AP41" s="377">
        <f t="shared" ref="AP41" si="344">AP40/$C37</f>
        <v>26.411974209550504</v>
      </c>
      <c r="AQ41" s="377">
        <f t="shared" ref="AQ41" si="345">AQ40/$C37</f>
        <v>26.808153822693761</v>
      </c>
      <c r="AR41" s="377">
        <f t="shared" ref="AR41" si="346">AR40/$C37</f>
        <v>27.210276130034163</v>
      </c>
      <c r="AS41" s="377">
        <f t="shared" ref="AS41" si="347">AS40/$C37</f>
        <v>27.618430271984671</v>
      </c>
      <c r="AT41" s="377">
        <f t="shared" ref="AT41" si="348">AT40/$C37</f>
        <v>28.032706726064436</v>
      </c>
      <c r="AU41" s="377">
        <f t="shared" ref="AU41" si="349">AU40/$C37</f>
        <v>28.453197326955397</v>
      </c>
      <c r="AV41" s="377">
        <f t="shared" ref="AV41" si="350">AV40/$C37</f>
        <v>28.879995286859725</v>
      </c>
      <c r="AW41" s="377">
        <f t="shared" ref="AW41" si="351">AW40/$C37</f>
        <v>29.313195216162619</v>
      </c>
      <c r="AX41" s="377">
        <f t="shared" ref="AX41" si="352">AX40/$C37</f>
        <v>29.752893144405057</v>
      </c>
      <c r="AY41" s="377">
        <f t="shared" ref="AY41" si="353">AY40/$C37</f>
        <v>30.19918654157113</v>
      </c>
      <c r="AZ41" s="377">
        <f t="shared" ref="AZ41" si="354">AZ40/$C37</f>
        <v>30.652174339694692</v>
      </c>
      <c r="BA41" s="377">
        <f t="shared" ref="BA41" si="355">BA40/$C37</f>
        <v>31.111956954790109</v>
      </c>
      <c r="BB41" s="378">
        <f t="shared" ref="BB41" si="356">BB40/$C37</f>
        <v>31.57863630911196</v>
      </c>
    </row>
    <row r="42" spans="1:54" ht="17.25" customHeight="1" thickBot="1">
      <c r="J42" s="6"/>
      <c r="K42" s="6"/>
      <c r="L42" s="6"/>
      <c r="M42" s="6"/>
      <c r="O42" s="5"/>
      <c r="P42" s="5"/>
      <c r="Q42" s="5"/>
      <c r="R42" s="5"/>
    </row>
    <row r="43" spans="1:54" ht="17" thickBot="1">
      <c r="A43"/>
      <c r="B43" s="538" t="s">
        <v>310</v>
      </c>
      <c r="C43" s="539"/>
      <c r="D43" s="34"/>
      <c r="E43" s="283"/>
      <c r="J43" s="6"/>
      <c r="K43" s="6"/>
      <c r="L43" s="6"/>
      <c r="M43" s="6"/>
    </row>
    <row r="44" spans="1:54" ht="16" thickBot="1">
      <c r="B44" s="370" t="s">
        <v>11</v>
      </c>
      <c r="C44" s="379">
        <v>0</v>
      </c>
      <c r="D44" s="374"/>
      <c r="E44" s="375">
        <f t="shared" ref="E44:AJ44" si="357">E$9</f>
        <v>2020</v>
      </c>
      <c r="F44" s="287">
        <f t="shared" si="357"/>
        <v>2021</v>
      </c>
      <c r="G44" s="287">
        <f t="shared" si="357"/>
        <v>2022</v>
      </c>
      <c r="H44" s="287">
        <f t="shared" si="357"/>
        <v>2023</v>
      </c>
      <c r="I44" s="287">
        <f t="shared" si="357"/>
        <v>2024</v>
      </c>
      <c r="J44" s="287">
        <f t="shared" si="357"/>
        <v>2025</v>
      </c>
      <c r="K44" s="287">
        <f t="shared" si="357"/>
        <v>2026</v>
      </c>
      <c r="L44" s="287">
        <f t="shared" si="357"/>
        <v>2027</v>
      </c>
      <c r="M44" s="287">
        <f t="shared" si="357"/>
        <v>2028</v>
      </c>
      <c r="N44" s="287">
        <f t="shared" si="357"/>
        <v>2029</v>
      </c>
      <c r="O44" s="287">
        <f t="shared" si="357"/>
        <v>2030</v>
      </c>
      <c r="P44" s="287">
        <f t="shared" si="357"/>
        <v>2031</v>
      </c>
      <c r="Q44" s="287">
        <f t="shared" si="357"/>
        <v>2032</v>
      </c>
      <c r="R44" s="287">
        <f t="shared" si="357"/>
        <v>2033</v>
      </c>
      <c r="S44" s="287">
        <f t="shared" si="357"/>
        <v>2034</v>
      </c>
      <c r="T44" s="287">
        <f t="shared" si="357"/>
        <v>2035</v>
      </c>
      <c r="U44" s="287">
        <f t="shared" si="357"/>
        <v>2036</v>
      </c>
      <c r="V44" s="287">
        <f t="shared" si="357"/>
        <v>2037</v>
      </c>
      <c r="W44" s="287">
        <f t="shared" si="357"/>
        <v>2038</v>
      </c>
      <c r="X44" s="287">
        <f t="shared" si="357"/>
        <v>2039</v>
      </c>
      <c r="Y44" s="287">
        <f t="shared" si="357"/>
        <v>2040</v>
      </c>
      <c r="Z44" s="287">
        <f t="shared" si="357"/>
        <v>2041</v>
      </c>
      <c r="AA44" s="287">
        <f t="shared" si="357"/>
        <v>2042</v>
      </c>
      <c r="AB44" s="287">
        <f t="shared" si="357"/>
        <v>2043</v>
      </c>
      <c r="AC44" s="287">
        <f t="shared" si="357"/>
        <v>2044</v>
      </c>
      <c r="AD44" s="287">
        <f t="shared" si="357"/>
        <v>2045</v>
      </c>
      <c r="AE44" s="287">
        <f t="shared" si="357"/>
        <v>2046</v>
      </c>
      <c r="AF44" s="287">
        <f t="shared" si="357"/>
        <v>2047</v>
      </c>
      <c r="AG44" s="287">
        <f t="shared" si="357"/>
        <v>2048</v>
      </c>
      <c r="AH44" s="287">
        <f t="shared" si="357"/>
        <v>2049</v>
      </c>
      <c r="AI44" s="287">
        <f t="shared" si="357"/>
        <v>2050</v>
      </c>
      <c r="AJ44" s="287">
        <f t="shared" si="357"/>
        <v>2051</v>
      </c>
      <c r="AK44" s="287">
        <f t="shared" ref="AK44:BB44" si="358">AK$9</f>
        <v>2052</v>
      </c>
      <c r="AL44" s="287">
        <f t="shared" si="358"/>
        <v>2053</v>
      </c>
      <c r="AM44" s="287">
        <f t="shared" si="358"/>
        <v>2054</v>
      </c>
      <c r="AN44" s="287">
        <f t="shared" si="358"/>
        <v>2055</v>
      </c>
      <c r="AO44" s="287">
        <f t="shared" si="358"/>
        <v>2056</v>
      </c>
      <c r="AP44" s="287">
        <f t="shared" si="358"/>
        <v>2057</v>
      </c>
      <c r="AQ44" s="287">
        <f t="shared" si="358"/>
        <v>2058</v>
      </c>
      <c r="AR44" s="287">
        <f t="shared" si="358"/>
        <v>2059</v>
      </c>
      <c r="AS44" s="287">
        <f t="shared" si="358"/>
        <v>2060</v>
      </c>
      <c r="AT44" s="287">
        <f t="shared" si="358"/>
        <v>2061</v>
      </c>
      <c r="AU44" s="287">
        <f t="shared" si="358"/>
        <v>2062</v>
      </c>
      <c r="AV44" s="287">
        <f t="shared" si="358"/>
        <v>2063</v>
      </c>
      <c r="AW44" s="287">
        <f t="shared" si="358"/>
        <v>2064</v>
      </c>
      <c r="AX44" s="287">
        <f t="shared" si="358"/>
        <v>2065</v>
      </c>
      <c r="AY44" s="287">
        <f t="shared" si="358"/>
        <v>2066</v>
      </c>
      <c r="AZ44" s="287">
        <f t="shared" si="358"/>
        <v>2067</v>
      </c>
      <c r="BA44" s="287">
        <f t="shared" si="358"/>
        <v>2068</v>
      </c>
      <c r="BB44" s="288">
        <f t="shared" si="358"/>
        <v>2069</v>
      </c>
    </row>
    <row r="45" spans="1:54">
      <c r="A45"/>
      <c r="B45" s="484" t="s">
        <v>273</v>
      </c>
      <c r="C45" s="534"/>
      <c r="D45" s="485"/>
      <c r="E45" s="315">
        <v>0</v>
      </c>
      <c r="F45" s="289">
        <f>E47</f>
        <v>0</v>
      </c>
      <c r="G45" s="289">
        <f t="shared" ref="G45" si="359">F47</f>
        <v>0</v>
      </c>
      <c r="H45" s="289">
        <f t="shared" ref="H45" si="360">G47</f>
        <v>0</v>
      </c>
      <c r="I45" s="289">
        <f t="shared" ref="I45" si="361">H47</f>
        <v>0</v>
      </c>
      <c r="J45" s="289">
        <f t="shared" ref="J45" si="362">I47</f>
        <v>0</v>
      </c>
      <c r="K45" s="289">
        <f t="shared" ref="K45" si="363">J47</f>
        <v>0</v>
      </c>
      <c r="L45" s="289">
        <f t="shared" ref="L45" si="364">K47</f>
        <v>0</v>
      </c>
      <c r="M45" s="289">
        <f t="shared" ref="M45" si="365">L47</f>
        <v>0</v>
      </c>
      <c r="N45" s="289">
        <f t="shared" ref="N45" si="366">M47</f>
        <v>0</v>
      </c>
      <c r="O45" s="289">
        <f t="shared" ref="O45" si="367">N47</f>
        <v>0</v>
      </c>
      <c r="P45" s="289">
        <f t="shared" ref="P45" si="368">O47</f>
        <v>0</v>
      </c>
      <c r="Q45" s="289">
        <f t="shared" ref="Q45" si="369">P47</f>
        <v>0</v>
      </c>
      <c r="R45" s="289">
        <f t="shared" ref="R45" si="370">Q47</f>
        <v>0</v>
      </c>
      <c r="S45" s="289">
        <f t="shared" ref="S45" si="371">R47</f>
        <v>0</v>
      </c>
      <c r="T45" s="289">
        <f t="shared" ref="T45" si="372">S47</f>
        <v>0</v>
      </c>
      <c r="U45" s="289">
        <f t="shared" ref="U45" si="373">T47</f>
        <v>0</v>
      </c>
      <c r="V45" s="289">
        <f t="shared" ref="V45" si="374">U47</f>
        <v>0</v>
      </c>
      <c r="W45" s="289">
        <f t="shared" ref="W45" si="375">V47</f>
        <v>0</v>
      </c>
      <c r="X45" s="289">
        <f t="shared" ref="X45" si="376">W47</f>
        <v>0</v>
      </c>
      <c r="Y45" s="289">
        <f t="shared" ref="Y45" si="377">X47</f>
        <v>0</v>
      </c>
      <c r="Z45" s="289">
        <f t="shared" ref="Z45" si="378">Y47</f>
        <v>0</v>
      </c>
      <c r="AA45" s="289">
        <f t="shared" ref="AA45" si="379">Z47</f>
        <v>0</v>
      </c>
      <c r="AB45" s="289">
        <f t="shared" ref="AB45" si="380">AA47</f>
        <v>0</v>
      </c>
      <c r="AC45" s="289">
        <f t="shared" ref="AC45" si="381">AB47</f>
        <v>0</v>
      </c>
      <c r="AD45" s="289">
        <f t="shared" ref="AD45" si="382">AC47</f>
        <v>0</v>
      </c>
      <c r="AE45" s="289">
        <f t="shared" ref="AE45" si="383">AD47</f>
        <v>0</v>
      </c>
      <c r="AF45" s="289">
        <f t="shared" ref="AF45" si="384">AE47</f>
        <v>0</v>
      </c>
      <c r="AG45" s="289">
        <f t="shared" ref="AG45" si="385">AF47</f>
        <v>0</v>
      </c>
      <c r="AH45" s="289">
        <f t="shared" ref="AH45" si="386">AG47</f>
        <v>0</v>
      </c>
      <c r="AI45" s="289">
        <f t="shared" ref="AI45" si="387">AH47</f>
        <v>0</v>
      </c>
      <c r="AJ45" s="289">
        <f t="shared" ref="AJ45" si="388">AI47</f>
        <v>0</v>
      </c>
      <c r="AK45" s="289">
        <f t="shared" ref="AK45" si="389">AJ47</f>
        <v>0</v>
      </c>
      <c r="AL45" s="289">
        <f t="shared" ref="AL45" si="390">AK47</f>
        <v>0</v>
      </c>
      <c r="AM45" s="289">
        <f t="shared" ref="AM45" si="391">AL47</f>
        <v>0</v>
      </c>
      <c r="AN45" s="289">
        <f t="shared" ref="AN45" si="392">AM47</f>
        <v>0</v>
      </c>
      <c r="AO45" s="289">
        <f t="shared" ref="AO45" si="393">AN47</f>
        <v>0</v>
      </c>
      <c r="AP45" s="289">
        <f t="shared" ref="AP45" si="394">AO47</f>
        <v>0</v>
      </c>
      <c r="AQ45" s="289">
        <f t="shared" ref="AQ45" si="395">AP47</f>
        <v>0</v>
      </c>
      <c r="AR45" s="289">
        <f t="shared" ref="AR45" si="396">AQ47</f>
        <v>0</v>
      </c>
      <c r="AS45" s="289">
        <f t="shared" ref="AS45" si="397">AR47</f>
        <v>0</v>
      </c>
      <c r="AT45" s="289">
        <f t="shared" ref="AT45" si="398">AS47</f>
        <v>0</v>
      </c>
      <c r="AU45" s="289">
        <f t="shared" ref="AU45" si="399">AT47</f>
        <v>0</v>
      </c>
      <c r="AV45" s="289">
        <f t="shared" ref="AV45" si="400">AU47</f>
        <v>0</v>
      </c>
      <c r="AW45" s="289">
        <f t="shared" ref="AW45" si="401">AV47</f>
        <v>0</v>
      </c>
      <c r="AX45" s="289">
        <f t="shared" ref="AX45" si="402">AW47</f>
        <v>0</v>
      </c>
      <c r="AY45" s="289">
        <f t="shared" ref="AY45" si="403">AX47</f>
        <v>0</v>
      </c>
      <c r="AZ45" s="289">
        <f t="shared" ref="AZ45" si="404">AY47</f>
        <v>0</v>
      </c>
      <c r="BA45" s="289">
        <f t="shared" ref="BA45" si="405">AZ47</f>
        <v>0</v>
      </c>
      <c r="BB45" s="290">
        <f t="shared" ref="BB45" si="406">BA47</f>
        <v>0</v>
      </c>
    </row>
    <row r="46" spans="1:54">
      <c r="A46"/>
      <c r="B46" s="479" t="s">
        <v>108</v>
      </c>
      <c r="C46" s="533"/>
      <c r="D46" s="480"/>
      <c r="E46" s="297">
        <f>Cockpit!$H$31</f>
        <v>1.4999999999999999E-2</v>
      </c>
      <c r="F46" s="297">
        <f>Cockpit!$H$31</f>
        <v>1.4999999999999999E-2</v>
      </c>
      <c r="G46" s="297">
        <f>Cockpit!$H$31</f>
        <v>1.4999999999999999E-2</v>
      </c>
      <c r="H46" s="297">
        <f>Cockpit!$H$31</f>
        <v>1.4999999999999999E-2</v>
      </c>
      <c r="I46" s="297">
        <f>Cockpit!$H$31</f>
        <v>1.4999999999999999E-2</v>
      </c>
      <c r="J46" s="297">
        <f>Cockpit!$H$31</f>
        <v>1.4999999999999999E-2</v>
      </c>
      <c r="K46" s="297">
        <f>Cockpit!$H$31</f>
        <v>1.4999999999999999E-2</v>
      </c>
      <c r="L46" s="297">
        <f>Cockpit!$H$31</f>
        <v>1.4999999999999999E-2</v>
      </c>
      <c r="M46" s="297">
        <f>Cockpit!$H$31</f>
        <v>1.4999999999999999E-2</v>
      </c>
      <c r="N46" s="297">
        <f>Cockpit!$H$31</f>
        <v>1.4999999999999999E-2</v>
      </c>
      <c r="O46" s="297">
        <f>Cockpit!$H$31</f>
        <v>1.4999999999999999E-2</v>
      </c>
      <c r="P46" s="297">
        <f>Cockpit!$H$31</f>
        <v>1.4999999999999999E-2</v>
      </c>
      <c r="Q46" s="297">
        <f>Cockpit!$H$31</f>
        <v>1.4999999999999999E-2</v>
      </c>
      <c r="R46" s="297">
        <f>Cockpit!$H$31</f>
        <v>1.4999999999999999E-2</v>
      </c>
      <c r="S46" s="297">
        <f>Cockpit!$H$31</f>
        <v>1.4999999999999999E-2</v>
      </c>
      <c r="T46" s="297">
        <f>Cockpit!$H$31</f>
        <v>1.4999999999999999E-2</v>
      </c>
      <c r="U46" s="297">
        <f>Cockpit!$H$31</f>
        <v>1.4999999999999999E-2</v>
      </c>
      <c r="V46" s="297">
        <f>Cockpit!$H$31</f>
        <v>1.4999999999999999E-2</v>
      </c>
      <c r="W46" s="297">
        <f>Cockpit!$H$31</f>
        <v>1.4999999999999999E-2</v>
      </c>
      <c r="X46" s="297">
        <f>Cockpit!$H$31</f>
        <v>1.4999999999999999E-2</v>
      </c>
      <c r="Y46" s="297">
        <f>Cockpit!$H$31</f>
        <v>1.4999999999999999E-2</v>
      </c>
      <c r="Z46" s="297">
        <f>Cockpit!$H$31</f>
        <v>1.4999999999999999E-2</v>
      </c>
      <c r="AA46" s="297">
        <f>Cockpit!$H$31</f>
        <v>1.4999999999999999E-2</v>
      </c>
      <c r="AB46" s="297">
        <f>Cockpit!$H$31</f>
        <v>1.4999999999999999E-2</v>
      </c>
      <c r="AC46" s="297">
        <f>Cockpit!$H$31</f>
        <v>1.4999999999999999E-2</v>
      </c>
      <c r="AD46" s="297">
        <f>Cockpit!$H$31</f>
        <v>1.4999999999999999E-2</v>
      </c>
      <c r="AE46" s="297">
        <f>Cockpit!$H$31</f>
        <v>1.4999999999999999E-2</v>
      </c>
      <c r="AF46" s="297">
        <f>Cockpit!$H$31</f>
        <v>1.4999999999999999E-2</v>
      </c>
      <c r="AG46" s="297">
        <f>Cockpit!$H$31</f>
        <v>1.4999999999999999E-2</v>
      </c>
      <c r="AH46" s="297">
        <f>Cockpit!$H$31</f>
        <v>1.4999999999999999E-2</v>
      </c>
      <c r="AI46" s="297">
        <f>Cockpit!$H$31</f>
        <v>1.4999999999999999E-2</v>
      </c>
      <c r="AJ46" s="297">
        <f>Cockpit!$H$31</f>
        <v>1.4999999999999999E-2</v>
      </c>
      <c r="AK46" s="297">
        <f>Cockpit!$H$31</f>
        <v>1.4999999999999999E-2</v>
      </c>
      <c r="AL46" s="297">
        <f>Cockpit!$H$31</f>
        <v>1.4999999999999999E-2</v>
      </c>
      <c r="AM46" s="297">
        <f>Cockpit!$H$31</f>
        <v>1.4999999999999999E-2</v>
      </c>
      <c r="AN46" s="297">
        <f>Cockpit!$H$31</f>
        <v>1.4999999999999999E-2</v>
      </c>
      <c r="AO46" s="297">
        <f>Cockpit!$H$31</f>
        <v>1.4999999999999999E-2</v>
      </c>
      <c r="AP46" s="297">
        <f>Cockpit!$H$31</f>
        <v>1.4999999999999999E-2</v>
      </c>
      <c r="AQ46" s="297">
        <f>Cockpit!$H$31</f>
        <v>1.4999999999999999E-2</v>
      </c>
      <c r="AR46" s="297">
        <f>Cockpit!$H$31</f>
        <v>1.4999999999999999E-2</v>
      </c>
      <c r="AS46" s="297">
        <f>Cockpit!$H$31</f>
        <v>1.4999999999999999E-2</v>
      </c>
      <c r="AT46" s="297">
        <f>Cockpit!$H$31</f>
        <v>1.4999999999999999E-2</v>
      </c>
      <c r="AU46" s="297">
        <f>Cockpit!$H$31</f>
        <v>1.4999999999999999E-2</v>
      </c>
      <c r="AV46" s="297">
        <f>Cockpit!$H$31</f>
        <v>1.4999999999999999E-2</v>
      </c>
      <c r="AW46" s="297">
        <f>Cockpit!$H$31</f>
        <v>1.4999999999999999E-2</v>
      </c>
      <c r="AX46" s="297">
        <f>Cockpit!$H$31</f>
        <v>1.4999999999999999E-2</v>
      </c>
      <c r="AY46" s="297">
        <f>Cockpit!$H$31</f>
        <v>1.4999999999999999E-2</v>
      </c>
      <c r="AZ46" s="297">
        <f>Cockpit!$H$31</f>
        <v>1.4999999999999999E-2</v>
      </c>
      <c r="BA46" s="297">
        <f>Cockpit!$H$31</f>
        <v>1.4999999999999999E-2</v>
      </c>
      <c r="BB46" s="298">
        <f>Cockpit!$H$31</f>
        <v>1.4999999999999999E-2</v>
      </c>
    </row>
    <row r="47" spans="1:54">
      <c r="B47" s="479" t="s">
        <v>70</v>
      </c>
      <c r="C47" s="533"/>
      <c r="D47" s="480"/>
      <c r="E47" s="10">
        <f t="shared" ref="E47:BB47" si="407">E45*(1+E46)</f>
        <v>0</v>
      </c>
      <c r="F47" s="10">
        <f t="shared" si="407"/>
        <v>0</v>
      </c>
      <c r="G47" s="10">
        <f t="shared" si="407"/>
        <v>0</v>
      </c>
      <c r="H47" s="10">
        <f t="shared" si="407"/>
        <v>0</v>
      </c>
      <c r="I47" s="10">
        <f t="shared" si="407"/>
        <v>0</v>
      </c>
      <c r="J47" s="10">
        <f t="shared" si="407"/>
        <v>0</v>
      </c>
      <c r="K47" s="10">
        <f t="shared" si="407"/>
        <v>0</v>
      </c>
      <c r="L47" s="10">
        <f t="shared" si="407"/>
        <v>0</v>
      </c>
      <c r="M47" s="10">
        <f t="shared" si="407"/>
        <v>0</v>
      </c>
      <c r="N47" s="10">
        <f t="shared" si="407"/>
        <v>0</v>
      </c>
      <c r="O47" s="10">
        <f t="shared" si="407"/>
        <v>0</v>
      </c>
      <c r="P47" s="10">
        <f t="shared" si="407"/>
        <v>0</v>
      </c>
      <c r="Q47" s="10">
        <f t="shared" si="407"/>
        <v>0</v>
      </c>
      <c r="R47" s="10">
        <f t="shared" si="407"/>
        <v>0</v>
      </c>
      <c r="S47" s="10">
        <f t="shared" si="407"/>
        <v>0</v>
      </c>
      <c r="T47" s="10">
        <f t="shared" si="407"/>
        <v>0</v>
      </c>
      <c r="U47" s="10">
        <f t="shared" si="407"/>
        <v>0</v>
      </c>
      <c r="V47" s="10">
        <f t="shared" si="407"/>
        <v>0</v>
      </c>
      <c r="W47" s="10">
        <f t="shared" si="407"/>
        <v>0</v>
      </c>
      <c r="X47" s="10">
        <f t="shared" si="407"/>
        <v>0</v>
      </c>
      <c r="Y47" s="10">
        <f t="shared" si="407"/>
        <v>0</v>
      </c>
      <c r="Z47" s="10">
        <f t="shared" si="407"/>
        <v>0</v>
      </c>
      <c r="AA47" s="10">
        <f t="shared" si="407"/>
        <v>0</v>
      </c>
      <c r="AB47" s="10">
        <f t="shared" si="407"/>
        <v>0</v>
      </c>
      <c r="AC47" s="10">
        <f t="shared" si="407"/>
        <v>0</v>
      </c>
      <c r="AD47" s="10">
        <f t="shared" si="407"/>
        <v>0</v>
      </c>
      <c r="AE47" s="10">
        <f t="shared" si="407"/>
        <v>0</v>
      </c>
      <c r="AF47" s="10">
        <f t="shared" si="407"/>
        <v>0</v>
      </c>
      <c r="AG47" s="10">
        <f t="shared" si="407"/>
        <v>0</v>
      </c>
      <c r="AH47" s="10">
        <f t="shared" si="407"/>
        <v>0</v>
      </c>
      <c r="AI47" s="10">
        <f t="shared" si="407"/>
        <v>0</v>
      </c>
      <c r="AJ47" s="10">
        <f t="shared" si="407"/>
        <v>0</v>
      </c>
      <c r="AK47" s="10">
        <f t="shared" si="407"/>
        <v>0</v>
      </c>
      <c r="AL47" s="10">
        <f t="shared" si="407"/>
        <v>0</v>
      </c>
      <c r="AM47" s="10">
        <f t="shared" si="407"/>
        <v>0</v>
      </c>
      <c r="AN47" s="10">
        <f t="shared" si="407"/>
        <v>0</v>
      </c>
      <c r="AO47" s="10">
        <f t="shared" si="407"/>
        <v>0</v>
      </c>
      <c r="AP47" s="10">
        <f t="shared" si="407"/>
        <v>0</v>
      </c>
      <c r="AQ47" s="10">
        <f t="shared" si="407"/>
        <v>0</v>
      </c>
      <c r="AR47" s="10">
        <f t="shared" si="407"/>
        <v>0</v>
      </c>
      <c r="AS47" s="10">
        <f t="shared" si="407"/>
        <v>0</v>
      </c>
      <c r="AT47" s="10">
        <f t="shared" si="407"/>
        <v>0</v>
      </c>
      <c r="AU47" s="10">
        <f t="shared" si="407"/>
        <v>0</v>
      </c>
      <c r="AV47" s="10">
        <f t="shared" si="407"/>
        <v>0</v>
      </c>
      <c r="AW47" s="10">
        <f t="shared" si="407"/>
        <v>0</v>
      </c>
      <c r="AX47" s="10">
        <f t="shared" si="407"/>
        <v>0</v>
      </c>
      <c r="AY47" s="10">
        <f t="shared" si="407"/>
        <v>0</v>
      </c>
      <c r="AZ47" s="10">
        <f t="shared" si="407"/>
        <v>0</v>
      </c>
      <c r="BA47" s="10">
        <f t="shared" si="407"/>
        <v>0</v>
      </c>
      <c r="BB47" s="291">
        <f t="shared" si="407"/>
        <v>0</v>
      </c>
    </row>
    <row r="48" spans="1:54" ht="16" thickBot="1">
      <c r="B48" s="535" t="s">
        <v>316</v>
      </c>
      <c r="C48" s="536"/>
      <c r="D48" s="537"/>
      <c r="E48" s="377" t="str">
        <f>IFERROR(E47/$C44,"-")</f>
        <v>-</v>
      </c>
      <c r="F48" s="377" t="str">
        <f>IFERROR(F47/$C44,"-")</f>
        <v>-</v>
      </c>
      <c r="G48" s="377" t="str">
        <f t="shared" ref="G48" si="408">IFERROR(G47/$C44,"-")</f>
        <v>-</v>
      </c>
      <c r="H48" s="377" t="str">
        <f t="shared" ref="H48" si="409">IFERROR(H47/$C44,"-")</f>
        <v>-</v>
      </c>
      <c r="I48" s="377" t="str">
        <f t="shared" ref="I48" si="410">IFERROR(I47/$C44,"-")</f>
        <v>-</v>
      </c>
      <c r="J48" s="377" t="str">
        <f t="shared" ref="J48" si="411">IFERROR(J47/$C44,"-")</f>
        <v>-</v>
      </c>
      <c r="K48" s="377" t="str">
        <f t="shared" ref="K48" si="412">IFERROR(K47/$C44,"-")</f>
        <v>-</v>
      </c>
      <c r="L48" s="377" t="str">
        <f t="shared" ref="L48" si="413">IFERROR(L47/$C44,"-")</f>
        <v>-</v>
      </c>
      <c r="M48" s="377" t="str">
        <f t="shared" ref="M48" si="414">IFERROR(M47/$C44,"-")</f>
        <v>-</v>
      </c>
      <c r="N48" s="377" t="str">
        <f t="shared" ref="N48" si="415">IFERROR(N47/$C44,"-")</f>
        <v>-</v>
      </c>
      <c r="O48" s="377" t="str">
        <f t="shared" ref="O48" si="416">IFERROR(O47/$C44,"-")</f>
        <v>-</v>
      </c>
      <c r="P48" s="377" t="str">
        <f t="shared" ref="P48" si="417">IFERROR(P47/$C44,"-")</f>
        <v>-</v>
      </c>
      <c r="Q48" s="377" t="str">
        <f t="shared" ref="Q48" si="418">IFERROR(Q47/$C44,"-")</f>
        <v>-</v>
      </c>
      <c r="R48" s="377" t="str">
        <f t="shared" ref="R48" si="419">IFERROR(R47/$C44,"-")</f>
        <v>-</v>
      </c>
      <c r="S48" s="377" t="str">
        <f t="shared" ref="S48" si="420">IFERROR(S47/$C44,"-")</f>
        <v>-</v>
      </c>
      <c r="T48" s="377" t="str">
        <f t="shared" ref="T48" si="421">IFERROR(T47/$C44,"-")</f>
        <v>-</v>
      </c>
      <c r="U48" s="377" t="str">
        <f t="shared" ref="U48" si="422">IFERROR(U47/$C44,"-")</f>
        <v>-</v>
      </c>
      <c r="V48" s="377" t="str">
        <f t="shared" ref="V48" si="423">IFERROR(V47/$C44,"-")</f>
        <v>-</v>
      </c>
      <c r="W48" s="377" t="str">
        <f t="shared" ref="W48" si="424">IFERROR(W47/$C44,"-")</f>
        <v>-</v>
      </c>
      <c r="X48" s="377" t="str">
        <f t="shared" ref="X48" si="425">IFERROR(X47/$C44,"-")</f>
        <v>-</v>
      </c>
      <c r="Y48" s="377" t="str">
        <f t="shared" ref="Y48" si="426">IFERROR(Y47/$C44,"-")</f>
        <v>-</v>
      </c>
      <c r="Z48" s="377" t="str">
        <f t="shared" ref="Z48" si="427">IFERROR(Z47/$C44,"-")</f>
        <v>-</v>
      </c>
      <c r="AA48" s="377" t="str">
        <f t="shared" ref="AA48" si="428">IFERROR(AA47/$C44,"-")</f>
        <v>-</v>
      </c>
      <c r="AB48" s="377" t="str">
        <f t="shared" ref="AB48" si="429">IFERROR(AB47/$C44,"-")</f>
        <v>-</v>
      </c>
      <c r="AC48" s="377" t="str">
        <f t="shared" ref="AC48" si="430">IFERROR(AC47/$C44,"-")</f>
        <v>-</v>
      </c>
      <c r="AD48" s="377" t="str">
        <f t="shared" ref="AD48" si="431">IFERROR(AD47/$C44,"-")</f>
        <v>-</v>
      </c>
      <c r="AE48" s="377" t="str">
        <f t="shared" ref="AE48" si="432">IFERROR(AE47/$C44,"-")</f>
        <v>-</v>
      </c>
      <c r="AF48" s="377" t="str">
        <f t="shared" ref="AF48" si="433">IFERROR(AF47/$C44,"-")</f>
        <v>-</v>
      </c>
      <c r="AG48" s="377" t="str">
        <f t="shared" ref="AG48" si="434">IFERROR(AG47/$C44,"-")</f>
        <v>-</v>
      </c>
      <c r="AH48" s="377" t="str">
        <f t="shared" ref="AH48" si="435">IFERROR(AH47/$C44,"-")</f>
        <v>-</v>
      </c>
      <c r="AI48" s="377" t="str">
        <f t="shared" ref="AI48" si="436">IFERROR(AI47/$C44,"-")</f>
        <v>-</v>
      </c>
      <c r="AJ48" s="377" t="str">
        <f t="shared" ref="AJ48" si="437">IFERROR(AJ47/$C44,"-")</f>
        <v>-</v>
      </c>
      <c r="AK48" s="377" t="str">
        <f t="shared" ref="AK48" si="438">IFERROR(AK47/$C44,"-")</f>
        <v>-</v>
      </c>
      <c r="AL48" s="377" t="str">
        <f t="shared" ref="AL48" si="439">IFERROR(AL47/$C44,"-")</f>
        <v>-</v>
      </c>
      <c r="AM48" s="377" t="str">
        <f t="shared" ref="AM48" si="440">IFERROR(AM47/$C44,"-")</f>
        <v>-</v>
      </c>
      <c r="AN48" s="377" t="str">
        <f t="shared" ref="AN48" si="441">IFERROR(AN47/$C44,"-")</f>
        <v>-</v>
      </c>
      <c r="AO48" s="377" t="str">
        <f t="shared" ref="AO48" si="442">IFERROR(AO47/$C44,"-")</f>
        <v>-</v>
      </c>
      <c r="AP48" s="377" t="str">
        <f t="shared" ref="AP48" si="443">IFERROR(AP47/$C44,"-")</f>
        <v>-</v>
      </c>
      <c r="AQ48" s="377" t="str">
        <f t="shared" ref="AQ48" si="444">IFERROR(AQ47/$C44,"-")</f>
        <v>-</v>
      </c>
      <c r="AR48" s="377" t="str">
        <f t="shared" ref="AR48" si="445">IFERROR(AR47/$C44,"-")</f>
        <v>-</v>
      </c>
      <c r="AS48" s="377" t="str">
        <f t="shared" ref="AS48" si="446">IFERROR(AS47/$C44,"-")</f>
        <v>-</v>
      </c>
      <c r="AT48" s="377" t="str">
        <f t="shared" ref="AT48" si="447">IFERROR(AT47/$C44,"-")</f>
        <v>-</v>
      </c>
      <c r="AU48" s="377" t="str">
        <f t="shared" ref="AU48" si="448">IFERROR(AU47/$C44,"-")</f>
        <v>-</v>
      </c>
      <c r="AV48" s="377" t="str">
        <f t="shared" ref="AV48" si="449">IFERROR(AV47/$C44,"-")</f>
        <v>-</v>
      </c>
      <c r="AW48" s="377" t="str">
        <f t="shared" ref="AW48" si="450">IFERROR(AW47/$C44,"-")</f>
        <v>-</v>
      </c>
      <c r="AX48" s="377" t="str">
        <f t="shared" ref="AX48" si="451">IFERROR(AX47/$C44,"-")</f>
        <v>-</v>
      </c>
      <c r="AY48" s="377" t="str">
        <f t="shared" ref="AY48" si="452">IFERROR(AY47/$C44,"-")</f>
        <v>-</v>
      </c>
      <c r="AZ48" s="377" t="str">
        <f t="shared" ref="AZ48" si="453">IFERROR(AZ47/$C44,"-")</f>
        <v>-</v>
      </c>
      <c r="BA48" s="377" t="str">
        <f t="shared" ref="BA48" si="454">IFERROR(BA47/$C44,"-")</f>
        <v>-</v>
      </c>
      <c r="BB48" s="378" t="str">
        <f t="shared" ref="BB48" si="455">IFERROR(BB47/$C44,"-")</f>
        <v>-</v>
      </c>
    </row>
    <row r="49" spans="1:54" ht="17.25" customHeight="1" thickBot="1">
      <c r="J49" s="6"/>
      <c r="K49" s="6"/>
      <c r="L49" s="6"/>
      <c r="M49" s="6"/>
      <c r="O49" s="5"/>
      <c r="P49" s="5"/>
      <c r="Q49" s="5"/>
      <c r="R49" s="5"/>
    </row>
    <row r="50" spans="1:54" ht="17" thickBot="1">
      <c r="A50"/>
      <c r="B50" s="538" t="s">
        <v>311</v>
      </c>
      <c r="C50" s="539"/>
      <c r="D50" s="34"/>
      <c r="E50" s="283"/>
      <c r="J50" s="6"/>
      <c r="K50" s="6"/>
      <c r="L50" s="6"/>
      <c r="M50" s="6"/>
    </row>
    <row r="51" spans="1:54" ht="16" thickBot="1">
      <c r="B51" s="370" t="s">
        <v>11</v>
      </c>
      <c r="C51" s="379">
        <v>0</v>
      </c>
      <c r="D51" s="374"/>
      <c r="E51" s="375">
        <f t="shared" ref="E51:AJ51" si="456">E$9</f>
        <v>2020</v>
      </c>
      <c r="F51" s="287">
        <f t="shared" si="456"/>
        <v>2021</v>
      </c>
      <c r="G51" s="287">
        <f t="shared" si="456"/>
        <v>2022</v>
      </c>
      <c r="H51" s="287">
        <f t="shared" si="456"/>
        <v>2023</v>
      </c>
      <c r="I51" s="287">
        <f t="shared" si="456"/>
        <v>2024</v>
      </c>
      <c r="J51" s="287">
        <f t="shared" si="456"/>
        <v>2025</v>
      </c>
      <c r="K51" s="287">
        <f t="shared" si="456"/>
        <v>2026</v>
      </c>
      <c r="L51" s="287">
        <f t="shared" si="456"/>
        <v>2027</v>
      </c>
      <c r="M51" s="287">
        <f t="shared" si="456"/>
        <v>2028</v>
      </c>
      <c r="N51" s="287">
        <f t="shared" si="456"/>
        <v>2029</v>
      </c>
      <c r="O51" s="287">
        <f t="shared" si="456"/>
        <v>2030</v>
      </c>
      <c r="P51" s="287">
        <f t="shared" si="456"/>
        <v>2031</v>
      </c>
      <c r="Q51" s="287">
        <f t="shared" si="456"/>
        <v>2032</v>
      </c>
      <c r="R51" s="287">
        <f t="shared" si="456"/>
        <v>2033</v>
      </c>
      <c r="S51" s="287">
        <f t="shared" si="456"/>
        <v>2034</v>
      </c>
      <c r="T51" s="287">
        <f t="shared" si="456"/>
        <v>2035</v>
      </c>
      <c r="U51" s="287">
        <f t="shared" si="456"/>
        <v>2036</v>
      </c>
      <c r="V51" s="287">
        <f t="shared" si="456"/>
        <v>2037</v>
      </c>
      <c r="W51" s="287">
        <f t="shared" si="456"/>
        <v>2038</v>
      </c>
      <c r="X51" s="287">
        <f t="shared" si="456"/>
        <v>2039</v>
      </c>
      <c r="Y51" s="287">
        <f t="shared" si="456"/>
        <v>2040</v>
      </c>
      <c r="Z51" s="287">
        <f t="shared" si="456"/>
        <v>2041</v>
      </c>
      <c r="AA51" s="287">
        <f t="shared" si="456"/>
        <v>2042</v>
      </c>
      <c r="AB51" s="287">
        <f t="shared" si="456"/>
        <v>2043</v>
      </c>
      <c r="AC51" s="287">
        <f t="shared" si="456"/>
        <v>2044</v>
      </c>
      <c r="AD51" s="287">
        <f t="shared" si="456"/>
        <v>2045</v>
      </c>
      <c r="AE51" s="287">
        <f t="shared" si="456"/>
        <v>2046</v>
      </c>
      <c r="AF51" s="287">
        <f t="shared" si="456"/>
        <v>2047</v>
      </c>
      <c r="AG51" s="287">
        <f t="shared" si="456"/>
        <v>2048</v>
      </c>
      <c r="AH51" s="287">
        <f t="shared" si="456"/>
        <v>2049</v>
      </c>
      <c r="AI51" s="287">
        <f t="shared" si="456"/>
        <v>2050</v>
      </c>
      <c r="AJ51" s="287">
        <f t="shared" si="456"/>
        <v>2051</v>
      </c>
      <c r="AK51" s="287">
        <f t="shared" ref="AK51:BB51" si="457">AK$9</f>
        <v>2052</v>
      </c>
      <c r="AL51" s="287">
        <f t="shared" si="457"/>
        <v>2053</v>
      </c>
      <c r="AM51" s="287">
        <f t="shared" si="457"/>
        <v>2054</v>
      </c>
      <c r="AN51" s="287">
        <f t="shared" si="457"/>
        <v>2055</v>
      </c>
      <c r="AO51" s="287">
        <f t="shared" si="457"/>
        <v>2056</v>
      </c>
      <c r="AP51" s="287">
        <f t="shared" si="457"/>
        <v>2057</v>
      </c>
      <c r="AQ51" s="287">
        <f t="shared" si="457"/>
        <v>2058</v>
      </c>
      <c r="AR51" s="287">
        <f t="shared" si="457"/>
        <v>2059</v>
      </c>
      <c r="AS51" s="287">
        <f t="shared" si="457"/>
        <v>2060</v>
      </c>
      <c r="AT51" s="287">
        <f t="shared" si="457"/>
        <v>2061</v>
      </c>
      <c r="AU51" s="287">
        <f t="shared" si="457"/>
        <v>2062</v>
      </c>
      <c r="AV51" s="287">
        <f t="shared" si="457"/>
        <v>2063</v>
      </c>
      <c r="AW51" s="287">
        <f t="shared" si="457"/>
        <v>2064</v>
      </c>
      <c r="AX51" s="287">
        <f t="shared" si="457"/>
        <v>2065</v>
      </c>
      <c r="AY51" s="287">
        <f t="shared" si="457"/>
        <v>2066</v>
      </c>
      <c r="AZ51" s="287">
        <f t="shared" si="457"/>
        <v>2067</v>
      </c>
      <c r="BA51" s="287">
        <f t="shared" si="457"/>
        <v>2068</v>
      </c>
      <c r="BB51" s="288">
        <f t="shared" si="457"/>
        <v>2069</v>
      </c>
    </row>
    <row r="52" spans="1:54">
      <c r="A52"/>
      <c r="B52" s="484" t="s">
        <v>273</v>
      </c>
      <c r="C52" s="534"/>
      <c r="D52" s="485"/>
      <c r="E52" s="315">
        <v>0</v>
      </c>
      <c r="F52" s="289">
        <f>E54</f>
        <v>0</v>
      </c>
      <c r="G52" s="289">
        <f t="shared" ref="G52" si="458">F54</f>
        <v>0</v>
      </c>
      <c r="H52" s="289">
        <f t="shared" ref="H52" si="459">G54</f>
        <v>0</v>
      </c>
      <c r="I52" s="289">
        <f t="shared" ref="I52" si="460">H54</f>
        <v>0</v>
      </c>
      <c r="J52" s="289">
        <f t="shared" ref="J52" si="461">I54</f>
        <v>0</v>
      </c>
      <c r="K52" s="289">
        <f t="shared" ref="K52" si="462">J54</f>
        <v>0</v>
      </c>
      <c r="L52" s="289">
        <f t="shared" ref="L52" si="463">K54</f>
        <v>0</v>
      </c>
      <c r="M52" s="289">
        <f t="shared" ref="M52" si="464">L54</f>
        <v>0</v>
      </c>
      <c r="N52" s="289">
        <f t="shared" ref="N52" si="465">M54</f>
        <v>0</v>
      </c>
      <c r="O52" s="289">
        <f t="shared" ref="O52" si="466">N54</f>
        <v>0</v>
      </c>
      <c r="P52" s="289">
        <f t="shared" ref="P52" si="467">O54</f>
        <v>0</v>
      </c>
      <c r="Q52" s="289">
        <f t="shared" ref="Q52" si="468">P54</f>
        <v>0</v>
      </c>
      <c r="R52" s="289">
        <f t="shared" ref="R52" si="469">Q54</f>
        <v>0</v>
      </c>
      <c r="S52" s="289">
        <f t="shared" ref="S52" si="470">R54</f>
        <v>0</v>
      </c>
      <c r="T52" s="289">
        <f t="shared" ref="T52" si="471">S54</f>
        <v>0</v>
      </c>
      <c r="U52" s="289">
        <f t="shared" ref="U52" si="472">T54</f>
        <v>0</v>
      </c>
      <c r="V52" s="289">
        <f t="shared" ref="V52" si="473">U54</f>
        <v>0</v>
      </c>
      <c r="W52" s="289">
        <f t="shared" ref="W52" si="474">V54</f>
        <v>0</v>
      </c>
      <c r="X52" s="289">
        <f t="shared" ref="X52" si="475">W54</f>
        <v>0</v>
      </c>
      <c r="Y52" s="289">
        <f t="shared" ref="Y52" si="476">X54</f>
        <v>0</v>
      </c>
      <c r="Z52" s="289">
        <f t="shared" ref="Z52" si="477">Y54</f>
        <v>0</v>
      </c>
      <c r="AA52" s="289">
        <f t="shared" ref="AA52" si="478">Z54</f>
        <v>0</v>
      </c>
      <c r="AB52" s="289">
        <f t="shared" ref="AB52" si="479">AA54</f>
        <v>0</v>
      </c>
      <c r="AC52" s="289">
        <f t="shared" ref="AC52" si="480">AB54</f>
        <v>0</v>
      </c>
      <c r="AD52" s="289">
        <f t="shared" ref="AD52" si="481">AC54</f>
        <v>0</v>
      </c>
      <c r="AE52" s="289">
        <f t="shared" ref="AE52" si="482">AD54</f>
        <v>0</v>
      </c>
      <c r="AF52" s="289">
        <f t="shared" ref="AF52" si="483">AE54</f>
        <v>0</v>
      </c>
      <c r="AG52" s="289">
        <f t="shared" ref="AG52" si="484">AF54</f>
        <v>0</v>
      </c>
      <c r="AH52" s="289">
        <f t="shared" ref="AH52" si="485">AG54</f>
        <v>0</v>
      </c>
      <c r="AI52" s="289">
        <f t="shared" ref="AI52" si="486">AH54</f>
        <v>0</v>
      </c>
      <c r="AJ52" s="289">
        <f t="shared" ref="AJ52" si="487">AI54</f>
        <v>0</v>
      </c>
      <c r="AK52" s="289">
        <f t="shared" ref="AK52" si="488">AJ54</f>
        <v>0</v>
      </c>
      <c r="AL52" s="289">
        <f t="shared" ref="AL52" si="489">AK54</f>
        <v>0</v>
      </c>
      <c r="AM52" s="289">
        <f t="shared" ref="AM52" si="490">AL54</f>
        <v>0</v>
      </c>
      <c r="AN52" s="289">
        <f t="shared" ref="AN52" si="491">AM54</f>
        <v>0</v>
      </c>
      <c r="AO52" s="289">
        <f t="shared" ref="AO52" si="492">AN54</f>
        <v>0</v>
      </c>
      <c r="AP52" s="289">
        <f t="shared" ref="AP52" si="493">AO54</f>
        <v>0</v>
      </c>
      <c r="AQ52" s="289">
        <f t="shared" ref="AQ52" si="494">AP54</f>
        <v>0</v>
      </c>
      <c r="AR52" s="289">
        <f t="shared" ref="AR52" si="495">AQ54</f>
        <v>0</v>
      </c>
      <c r="AS52" s="289">
        <f t="shared" ref="AS52" si="496">AR54</f>
        <v>0</v>
      </c>
      <c r="AT52" s="289">
        <f t="shared" ref="AT52" si="497">AS54</f>
        <v>0</v>
      </c>
      <c r="AU52" s="289">
        <f t="shared" ref="AU52" si="498">AT54</f>
        <v>0</v>
      </c>
      <c r="AV52" s="289">
        <f t="shared" ref="AV52" si="499">AU54</f>
        <v>0</v>
      </c>
      <c r="AW52" s="289">
        <f t="shared" ref="AW52" si="500">AV54</f>
        <v>0</v>
      </c>
      <c r="AX52" s="289">
        <f t="shared" ref="AX52" si="501">AW54</f>
        <v>0</v>
      </c>
      <c r="AY52" s="289">
        <f t="shared" ref="AY52" si="502">AX54</f>
        <v>0</v>
      </c>
      <c r="AZ52" s="289">
        <f t="shared" ref="AZ52" si="503">AY54</f>
        <v>0</v>
      </c>
      <c r="BA52" s="289">
        <f t="shared" ref="BA52" si="504">AZ54</f>
        <v>0</v>
      </c>
      <c r="BB52" s="290">
        <f t="shared" ref="BB52" si="505">BA54</f>
        <v>0</v>
      </c>
    </row>
    <row r="53" spans="1:54">
      <c r="A53"/>
      <c r="B53" s="479" t="s">
        <v>108</v>
      </c>
      <c r="C53" s="533"/>
      <c r="D53" s="480"/>
      <c r="E53" s="297">
        <f>Cockpit!$H$31</f>
        <v>1.4999999999999999E-2</v>
      </c>
      <c r="F53" s="297">
        <f>Cockpit!$H$31</f>
        <v>1.4999999999999999E-2</v>
      </c>
      <c r="G53" s="297">
        <f>Cockpit!$H$31</f>
        <v>1.4999999999999999E-2</v>
      </c>
      <c r="H53" s="297">
        <f>Cockpit!$H$31</f>
        <v>1.4999999999999999E-2</v>
      </c>
      <c r="I53" s="297">
        <f>Cockpit!$H$31</f>
        <v>1.4999999999999999E-2</v>
      </c>
      <c r="J53" s="297">
        <f>Cockpit!$H$31</f>
        <v>1.4999999999999999E-2</v>
      </c>
      <c r="K53" s="297">
        <f>Cockpit!$H$31</f>
        <v>1.4999999999999999E-2</v>
      </c>
      <c r="L53" s="297">
        <f>Cockpit!$H$31</f>
        <v>1.4999999999999999E-2</v>
      </c>
      <c r="M53" s="297">
        <f>Cockpit!$H$31</f>
        <v>1.4999999999999999E-2</v>
      </c>
      <c r="N53" s="297">
        <f>Cockpit!$H$31</f>
        <v>1.4999999999999999E-2</v>
      </c>
      <c r="O53" s="297">
        <f>Cockpit!$H$31</f>
        <v>1.4999999999999999E-2</v>
      </c>
      <c r="P53" s="297">
        <f>Cockpit!$H$31</f>
        <v>1.4999999999999999E-2</v>
      </c>
      <c r="Q53" s="297">
        <f>Cockpit!$H$31</f>
        <v>1.4999999999999999E-2</v>
      </c>
      <c r="R53" s="297">
        <f>Cockpit!$H$31</f>
        <v>1.4999999999999999E-2</v>
      </c>
      <c r="S53" s="297">
        <f>Cockpit!$H$31</f>
        <v>1.4999999999999999E-2</v>
      </c>
      <c r="T53" s="297">
        <f>Cockpit!$H$31</f>
        <v>1.4999999999999999E-2</v>
      </c>
      <c r="U53" s="297">
        <f>Cockpit!$H$31</f>
        <v>1.4999999999999999E-2</v>
      </c>
      <c r="V53" s="297">
        <f>Cockpit!$H$31</f>
        <v>1.4999999999999999E-2</v>
      </c>
      <c r="W53" s="297">
        <f>Cockpit!$H$31</f>
        <v>1.4999999999999999E-2</v>
      </c>
      <c r="X53" s="297">
        <f>Cockpit!$H$31</f>
        <v>1.4999999999999999E-2</v>
      </c>
      <c r="Y53" s="297">
        <f>Cockpit!$H$31</f>
        <v>1.4999999999999999E-2</v>
      </c>
      <c r="Z53" s="297">
        <f>Cockpit!$H$31</f>
        <v>1.4999999999999999E-2</v>
      </c>
      <c r="AA53" s="297">
        <f>Cockpit!$H$31</f>
        <v>1.4999999999999999E-2</v>
      </c>
      <c r="AB53" s="297">
        <f>Cockpit!$H$31</f>
        <v>1.4999999999999999E-2</v>
      </c>
      <c r="AC53" s="297">
        <f>Cockpit!$H$31</f>
        <v>1.4999999999999999E-2</v>
      </c>
      <c r="AD53" s="297">
        <f>Cockpit!$H$31</f>
        <v>1.4999999999999999E-2</v>
      </c>
      <c r="AE53" s="297">
        <f>Cockpit!$H$31</f>
        <v>1.4999999999999999E-2</v>
      </c>
      <c r="AF53" s="297">
        <f>Cockpit!$H$31</f>
        <v>1.4999999999999999E-2</v>
      </c>
      <c r="AG53" s="297">
        <f>Cockpit!$H$31</f>
        <v>1.4999999999999999E-2</v>
      </c>
      <c r="AH53" s="297">
        <f>Cockpit!$H$31</f>
        <v>1.4999999999999999E-2</v>
      </c>
      <c r="AI53" s="297">
        <f>Cockpit!$H$31</f>
        <v>1.4999999999999999E-2</v>
      </c>
      <c r="AJ53" s="297">
        <f>Cockpit!$H$31</f>
        <v>1.4999999999999999E-2</v>
      </c>
      <c r="AK53" s="297">
        <f>Cockpit!$H$31</f>
        <v>1.4999999999999999E-2</v>
      </c>
      <c r="AL53" s="297">
        <f>Cockpit!$H$31</f>
        <v>1.4999999999999999E-2</v>
      </c>
      <c r="AM53" s="297">
        <f>Cockpit!$H$31</f>
        <v>1.4999999999999999E-2</v>
      </c>
      <c r="AN53" s="297">
        <f>Cockpit!$H$31</f>
        <v>1.4999999999999999E-2</v>
      </c>
      <c r="AO53" s="297">
        <f>Cockpit!$H$31</f>
        <v>1.4999999999999999E-2</v>
      </c>
      <c r="AP53" s="297">
        <f>Cockpit!$H$31</f>
        <v>1.4999999999999999E-2</v>
      </c>
      <c r="AQ53" s="297">
        <f>Cockpit!$H$31</f>
        <v>1.4999999999999999E-2</v>
      </c>
      <c r="AR53" s="297">
        <f>Cockpit!$H$31</f>
        <v>1.4999999999999999E-2</v>
      </c>
      <c r="AS53" s="297">
        <f>Cockpit!$H$31</f>
        <v>1.4999999999999999E-2</v>
      </c>
      <c r="AT53" s="297">
        <f>Cockpit!$H$31</f>
        <v>1.4999999999999999E-2</v>
      </c>
      <c r="AU53" s="297">
        <f>Cockpit!$H$31</f>
        <v>1.4999999999999999E-2</v>
      </c>
      <c r="AV53" s="297">
        <f>Cockpit!$H$31</f>
        <v>1.4999999999999999E-2</v>
      </c>
      <c r="AW53" s="297">
        <f>Cockpit!$H$31</f>
        <v>1.4999999999999999E-2</v>
      </c>
      <c r="AX53" s="297">
        <f>Cockpit!$H$31</f>
        <v>1.4999999999999999E-2</v>
      </c>
      <c r="AY53" s="297">
        <f>Cockpit!$H$31</f>
        <v>1.4999999999999999E-2</v>
      </c>
      <c r="AZ53" s="297">
        <f>Cockpit!$H$31</f>
        <v>1.4999999999999999E-2</v>
      </c>
      <c r="BA53" s="297">
        <f>Cockpit!$H$31</f>
        <v>1.4999999999999999E-2</v>
      </c>
      <c r="BB53" s="298">
        <f>Cockpit!$H$31</f>
        <v>1.4999999999999999E-2</v>
      </c>
    </row>
    <row r="54" spans="1:54">
      <c r="B54" s="479" t="s">
        <v>70</v>
      </c>
      <c r="C54" s="533"/>
      <c r="D54" s="480"/>
      <c r="E54" s="10">
        <f t="shared" ref="E54:BB54" si="506">E52*(1+E53)</f>
        <v>0</v>
      </c>
      <c r="F54" s="10">
        <f t="shared" si="506"/>
        <v>0</v>
      </c>
      <c r="G54" s="10">
        <f t="shared" si="506"/>
        <v>0</v>
      </c>
      <c r="H54" s="10">
        <f t="shared" si="506"/>
        <v>0</v>
      </c>
      <c r="I54" s="10">
        <f t="shared" si="506"/>
        <v>0</v>
      </c>
      <c r="J54" s="10">
        <f t="shared" si="506"/>
        <v>0</v>
      </c>
      <c r="K54" s="10">
        <f t="shared" si="506"/>
        <v>0</v>
      </c>
      <c r="L54" s="10">
        <f t="shared" si="506"/>
        <v>0</v>
      </c>
      <c r="M54" s="10">
        <f t="shared" si="506"/>
        <v>0</v>
      </c>
      <c r="N54" s="10">
        <f t="shared" si="506"/>
        <v>0</v>
      </c>
      <c r="O54" s="10">
        <f t="shared" si="506"/>
        <v>0</v>
      </c>
      <c r="P54" s="10">
        <f t="shared" si="506"/>
        <v>0</v>
      </c>
      <c r="Q54" s="10">
        <f t="shared" si="506"/>
        <v>0</v>
      </c>
      <c r="R54" s="10">
        <f t="shared" si="506"/>
        <v>0</v>
      </c>
      <c r="S54" s="10">
        <f t="shared" si="506"/>
        <v>0</v>
      </c>
      <c r="T54" s="10">
        <f t="shared" si="506"/>
        <v>0</v>
      </c>
      <c r="U54" s="10">
        <f t="shared" si="506"/>
        <v>0</v>
      </c>
      <c r="V54" s="10">
        <f t="shared" si="506"/>
        <v>0</v>
      </c>
      <c r="W54" s="10">
        <f t="shared" si="506"/>
        <v>0</v>
      </c>
      <c r="X54" s="10">
        <f t="shared" si="506"/>
        <v>0</v>
      </c>
      <c r="Y54" s="10">
        <f t="shared" si="506"/>
        <v>0</v>
      </c>
      <c r="Z54" s="10">
        <f t="shared" si="506"/>
        <v>0</v>
      </c>
      <c r="AA54" s="10">
        <f t="shared" si="506"/>
        <v>0</v>
      </c>
      <c r="AB54" s="10">
        <f t="shared" si="506"/>
        <v>0</v>
      </c>
      <c r="AC54" s="10">
        <f t="shared" si="506"/>
        <v>0</v>
      </c>
      <c r="AD54" s="10">
        <f t="shared" si="506"/>
        <v>0</v>
      </c>
      <c r="AE54" s="10">
        <f t="shared" si="506"/>
        <v>0</v>
      </c>
      <c r="AF54" s="10">
        <f t="shared" si="506"/>
        <v>0</v>
      </c>
      <c r="AG54" s="10">
        <f t="shared" si="506"/>
        <v>0</v>
      </c>
      <c r="AH54" s="10">
        <f t="shared" si="506"/>
        <v>0</v>
      </c>
      <c r="AI54" s="10">
        <f t="shared" si="506"/>
        <v>0</v>
      </c>
      <c r="AJ54" s="10">
        <f t="shared" si="506"/>
        <v>0</v>
      </c>
      <c r="AK54" s="10">
        <f t="shared" si="506"/>
        <v>0</v>
      </c>
      <c r="AL54" s="10">
        <f t="shared" si="506"/>
        <v>0</v>
      </c>
      <c r="AM54" s="10">
        <f t="shared" si="506"/>
        <v>0</v>
      </c>
      <c r="AN54" s="10">
        <f t="shared" si="506"/>
        <v>0</v>
      </c>
      <c r="AO54" s="10">
        <f t="shared" si="506"/>
        <v>0</v>
      </c>
      <c r="AP54" s="10">
        <f t="shared" si="506"/>
        <v>0</v>
      </c>
      <c r="AQ54" s="10">
        <f t="shared" si="506"/>
        <v>0</v>
      </c>
      <c r="AR54" s="10">
        <f t="shared" si="506"/>
        <v>0</v>
      </c>
      <c r="AS54" s="10">
        <f t="shared" si="506"/>
        <v>0</v>
      </c>
      <c r="AT54" s="10">
        <f t="shared" si="506"/>
        <v>0</v>
      </c>
      <c r="AU54" s="10">
        <f t="shared" si="506"/>
        <v>0</v>
      </c>
      <c r="AV54" s="10">
        <f t="shared" si="506"/>
        <v>0</v>
      </c>
      <c r="AW54" s="10">
        <f t="shared" si="506"/>
        <v>0</v>
      </c>
      <c r="AX54" s="10">
        <f t="shared" si="506"/>
        <v>0</v>
      </c>
      <c r="AY54" s="10">
        <f t="shared" si="506"/>
        <v>0</v>
      </c>
      <c r="AZ54" s="10">
        <f t="shared" si="506"/>
        <v>0</v>
      </c>
      <c r="BA54" s="10">
        <f t="shared" si="506"/>
        <v>0</v>
      </c>
      <c r="BB54" s="291">
        <f t="shared" si="506"/>
        <v>0</v>
      </c>
    </row>
    <row r="55" spans="1:54" ht="16" thickBot="1">
      <c r="B55" s="535" t="s">
        <v>316</v>
      </c>
      <c r="C55" s="536"/>
      <c r="D55" s="537"/>
      <c r="E55" s="377" t="str">
        <f>IFERROR(E54/$C51,"-")</f>
        <v>-</v>
      </c>
      <c r="F55" s="377" t="str">
        <f>IFERROR(F54/$C51,"-")</f>
        <v>-</v>
      </c>
      <c r="G55" s="377" t="str">
        <f t="shared" ref="G55" si="507">IFERROR(G54/$C51,"-")</f>
        <v>-</v>
      </c>
      <c r="H55" s="377" t="str">
        <f t="shared" ref="H55" si="508">IFERROR(H54/$C51,"-")</f>
        <v>-</v>
      </c>
      <c r="I55" s="377" t="str">
        <f t="shared" ref="I55" si="509">IFERROR(I54/$C51,"-")</f>
        <v>-</v>
      </c>
      <c r="J55" s="377" t="str">
        <f t="shared" ref="J55" si="510">IFERROR(J54/$C51,"-")</f>
        <v>-</v>
      </c>
      <c r="K55" s="377" t="str">
        <f t="shared" ref="K55" si="511">IFERROR(K54/$C51,"-")</f>
        <v>-</v>
      </c>
      <c r="L55" s="377" t="str">
        <f t="shared" ref="L55" si="512">IFERROR(L54/$C51,"-")</f>
        <v>-</v>
      </c>
      <c r="M55" s="377" t="str">
        <f t="shared" ref="M55" si="513">IFERROR(M54/$C51,"-")</f>
        <v>-</v>
      </c>
      <c r="N55" s="377" t="str">
        <f t="shared" ref="N55" si="514">IFERROR(N54/$C51,"-")</f>
        <v>-</v>
      </c>
      <c r="O55" s="377" t="str">
        <f t="shared" ref="O55" si="515">IFERROR(O54/$C51,"-")</f>
        <v>-</v>
      </c>
      <c r="P55" s="377" t="str">
        <f t="shared" ref="P55" si="516">IFERROR(P54/$C51,"-")</f>
        <v>-</v>
      </c>
      <c r="Q55" s="377" t="str">
        <f t="shared" ref="Q55" si="517">IFERROR(Q54/$C51,"-")</f>
        <v>-</v>
      </c>
      <c r="R55" s="377" t="str">
        <f t="shared" ref="R55" si="518">IFERROR(R54/$C51,"-")</f>
        <v>-</v>
      </c>
      <c r="S55" s="377" t="str">
        <f t="shared" ref="S55" si="519">IFERROR(S54/$C51,"-")</f>
        <v>-</v>
      </c>
      <c r="T55" s="377" t="str">
        <f t="shared" ref="T55" si="520">IFERROR(T54/$C51,"-")</f>
        <v>-</v>
      </c>
      <c r="U55" s="377" t="str">
        <f t="shared" ref="U55" si="521">IFERROR(U54/$C51,"-")</f>
        <v>-</v>
      </c>
      <c r="V55" s="377" t="str">
        <f t="shared" ref="V55" si="522">IFERROR(V54/$C51,"-")</f>
        <v>-</v>
      </c>
      <c r="W55" s="377" t="str">
        <f t="shared" ref="W55" si="523">IFERROR(W54/$C51,"-")</f>
        <v>-</v>
      </c>
      <c r="X55" s="377" t="str">
        <f t="shared" ref="X55" si="524">IFERROR(X54/$C51,"-")</f>
        <v>-</v>
      </c>
      <c r="Y55" s="377" t="str">
        <f t="shared" ref="Y55" si="525">IFERROR(Y54/$C51,"-")</f>
        <v>-</v>
      </c>
      <c r="Z55" s="377" t="str">
        <f t="shared" ref="Z55" si="526">IFERROR(Z54/$C51,"-")</f>
        <v>-</v>
      </c>
      <c r="AA55" s="377" t="str">
        <f t="shared" ref="AA55" si="527">IFERROR(AA54/$C51,"-")</f>
        <v>-</v>
      </c>
      <c r="AB55" s="377" t="str">
        <f t="shared" ref="AB55" si="528">IFERROR(AB54/$C51,"-")</f>
        <v>-</v>
      </c>
      <c r="AC55" s="377" t="str">
        <f t="shared" ref="AC55" si="529">IFERROR(AC54/$C51,"-")</f>
        <v>-</v>
      </c>
      <c r="AD55" s="377" t="str">
        <f t="shared" ref="AD55" si="530">IFERROR(AD54/$C51,"-")</f>
        <v>-</v>
      </c>
      <c r="AE55" s="377" t="str">
        <f t="shared" ref="AE55" si="531">IFERROR(AE54/$C51,"-")</f>
        <v>-</v>
      </c>
      <c r="AF55" s="377" t="str">
        <f t="shared" ref="AF55" si="532">IFERROR(AF54/$C51,"-")</f>
        <v>-</v>
      </c>
      <c r="AG55" s="377" t="str">
        <f t="shared" ref="AG55" si="533">IFERROR(AG54/$C51,"-")</f>
        <v>-</v>
      </c>
      <c r="AH55" s="377" t="str">
        <f t="shared" ref="AH55" si="534">IFERROR(AH54/$C51,"-")</f>
        <v>-</v>
      </c>
      <c r="AI55" s="377" t="str">
        <f t="shared" ref="AI55" si="535">IFERROR(AI54/$C51,"-")</f>
        <v>-</v>
      </c>
      <c r="AJ55" s="377" t="str">
        <f t="shared" ref="AJ55" si="536">IFERROR(AJ54/$C51,"-")</f>
        <v>-</v>
      </c>
      <c r="AK55" s="377" t="str">
        <f t="shared" ref="AK55" si="537">IFERROR(AK54/$C51,"-")</f>
        <v>-</v>
      </c>
      <c r="AL55" s="377" t="str">
        <f t="shared" ref="AL55" si="538">IFERROR(AL54/$C51,"-")</f>
        <v>-</v>
      </c>
      <c r="AM55" s="377" t="str">
        <f t="shared" ref="AM55" si="539">IFERROR(AM54/$C51,"-")</f>
        <v>-</v>
      </c>
      <c r="AN55" s="377" t="str">
        <f t="shared" ref="AN55" si="540">IFERROR(AN54/$C51,"-")</f>
        <v>-</v>
      </c>
      <c r="AO55" s="377" t="str">
        <f t="shared" ref="AO55" si="541">IFERROR(AO54/$C51,"-")</f>
        <v>-</v>
      </c>
      <c r="AP55" s="377" t="str">
        <f t="shared" ref="AP55" si="542">IFERROR(AP54/$C51,"-")</f>
        <v>-</v>
      </c>
      <c r="AQ55" s="377" t="str">
        <f t="shared" ref="AQ55" si="543">IFERROR(AQ54/$C51,"-")</f>
        <v>-</v>
      </c>
      <c r="AR55" s="377" t="str">
        <f t="shared" ref="AR55" si="544">IFERROR(AR54/$C51,"-")</f>
        <v>-</v>
      </c>
      <c r="AS55" s="377" t="str">
        <f t="shared" ref="AS55" si="545">IFERROR(AS54/$C51,"-")</f>
        <v>-</v>
      </c>
      <c r="AT55" s="377" t="str">
        <f t="shared" ref="AT55" si="546">IFERROR(AT54/$C51,"-")</f>
        <v>-</v>
      </c>
      <c r="AU55" s="377" t="str">
        <f t="shared" ref="AU55" si="547">IFERROR(AU54/$C51,"-")</f>
        <v>-</v>
      </c>
      <c r="AV55" s="377" t="str">
        <f t="shared" ref="AV55" si="548">IFERROR(AV54/$C51,"-")</f>
        <v>-</v>
      </c>
      <c r="AW55" s="377" t="str">
        <f t="shared" ref="AW55" si="549">IFERROR(AW54/$C51,"-")</f>
        <v>-</v>
      </c>
      <c r="AX55" s="377" t="str">
        <f t="shared" ref="AX55" si="550">IFERROR(AX54/$C51,"-")</f>
        <v>-</v>
      </c>
      <c r="AY55" s="377" t="str">
        <f t="shared" ref="AY55" si="551">IFERROR(AY54/$C51,"-")</f>
        <v>-</v>
      </c>
      <c r="AZ55" s="377" t="str">
        <f t="shared" ref="AZ55" si="552">IFERROR(AZ54/$C51,"-")</f>
        <v>-</v>
      </c>
      <c r="BA55" s="377" t="str">
        <f t="shared" ref="BA55" si="553">IFERROR(BA54/$C51,"-")</f>
        <v>-</v>
      </c>
      <c r="BB55" s="378" t="str">
        <f t="shared" ref="BB55" si="554">IFERROR(BB54/$C51,"-")</f>
        <v>-</v>
      </c>
    </row>
    <row r="56" spans="1:54" ht="17.25" customHeight="1" thickBot="1">
      <c r="J56" s="6"/>
      <c r="K56" s="6"/>
      <c r="L56" s="6"/>
      <c r="M56" s="6"/>
      <c r="O56" s="5"/>
      <c r="P56" s="5"/>
      <c r="Q56" s="5"/>
      <c r="R56" s="5"/>
    </row>
    <row r="57" spans="1:54" ht="17" thickBot="1">
      <c r="A57"/>
      <c r="B57" s="538" t="s">
        <v>312</v>
      </c>
      <c r="C57" s="539"/>
      <c r="D57" s="34"/>
      <c r="E57" s="283"/>
      <c r="J57" s="6"/>
      <c r="K57" s="6"/>
      <c r="L57" s="6"/>
      <c r="M57" s="6"/>
    </row>
    <row r="58" spans="1:54" ht="16" thickBot="1">
      <c r="B58" s="370" t="s">
        <v>11</v>
      </c>
      <c r="C58" s="379">
        <v>0</v>
      </c>
      <c r="D58" s="374"/>
      <c r="E58" s="375">
        <f t="shared" ref="E58:AJ58" si="555">E$9</f>
        <v>2020</v>
      </c>
      <c r="F58" s="287">
        <f t="shared" si="555"/>
        <v>2021</v>
      </c>
      <c r="G58" s="287">
        <f t="shared" si="555"/>
        <v>2022</v>
      </c>
      <c r="H58" s="287">
        <f t="shared" si="555"/>
        <v>2023</v>
      </c>
      <c r="I58" s="287">
        <f t="shared" si="555"/>
        <v>2024</v>
      </c>
      <c r="J58" s="287">
        <f t="shared" si="555"/>
        <v>2025</v>
      </c>
      <c r="K58" s="287">
        <f t="shared" si="555"/>
        <v>2026</v>
      </c>
      <c r="L58" s="287">
        <f t="shared" si="555"/>
        <v>2027</v>
      </c>
      <c r="M58" s="287">
        <f t="shared" si="555"/>
        <v>2028</v>
      </c>
      <c r="N58" s="287">
        <f t="shared" si="555"/>
        <v>2029</v>
      </c>
      <c r="O58" s="287">
        <f t="shared" si="555"/>
        <v>2030</v>
      </c>
      <c r="P58" s="287">
        <f t="shared" si="555"/>
        <v>2031</v>
      </c>
      <c r="Q58" s="287">
        <f t="shared" si="555"/>
        <v>2032</v>
      </c>
      <c r="R58" s="287">
        <f t="shared" si="555"/>
        <v>2033</v>
      </c>
      <c r="S58" s="287">
        <f t="shared" si="555"/>
        <v>2034</v>
      </c>
      <c r="T58" s="287">
        <f t="shared" si="555"/>
        <v>2035</v>
      </c>
      <c r="U58" s="287">
        <f t="shared" si="555"/>
        <v>2036</v>
      </c>
      <c r="V58" s="287">
        <f t="shared" si="555"/>
        <v>2037</v>
      </c>
      <c r="W58" s="287">
        <f t="shared" si="555"/>
        <v>2038</v>
      </c>
      <c r="X58" s="287">
        <f t="shared" si="555"/>
        <v>2039</v>
      </c>
      <c r="Y58" s="287">
        <f t="shared" si="555"/>
        <v>2040</v>
      </c>
      <c r="Z58" s="287">
        <f t="shared" si="555"/>
        <v>2041</v>
      </c>
      <c r="AA58" s="287">
        <f t="shared" si="555"/>
        <v>2042</v>
      </c>
      <c r="AB58" s="287">
        <f t="shared" si="555"/>
        <v>2043</v>
      </c>
      <c r="AC58" s="287">
        <f t="shared" si="555"/>
        <v>2044</v>
      </c>
      <c r="AD58" s="287">
        <f t="shared" si="555"/>
        <v>2045</v>
      </c>
      <c r="AE58" s="287">
        <f t="shared" si="555"/>
        <v>2046</v>
      </c>
      <c r="AF58" s="287">
        <f t="shared" si="555"/>
        <v>2047</v>
      </c>
      <c r="AG58" s="287">
        <f t="shared" si="555"/>
        <v>2048</v>
      </c>
      <c r="AH58" s="287">
        <f t="shared" si="555"/>
        <v>2049</v>
      </c>
      <c r="AI58" s="287">
        <f t="shared" si="555"/>
        <v>2050</v>
      </c>
      <c r="AJ58" s="287">
        <f t="shared" si="555"/>
        <v>2051</v>
      </c>
      <c r="AK58" s="287">
        <f t="shared" ref="AK58:BB58" si="556">AK$9</f>
        <v>2052</v>
      </c>
      <c r="AL58" s="287">
        <f t="shared" si="556"/>
        <v>2053</v>
      </c>
      <c r="AM58" s="287">
        <f t="shared" si="556"/>
        <v>2054</v>
      </c>
      <c r="AN58" s="287">
        <f t="shared" si="556"/>
        <v>2055</v>
      </c>
      <c r="AO58" s="287">
        <f t="shared" si="556"/>
        <v>2056</v>
      </c>
      <c r="AP58" s="287">
        <f t="shared" si="556"/>
        <v>2057</v>
      </c>
      <c r="AQ58" s="287">
        <f t="shared" si="556"/>
        <v>2058</v>
      </c>
      <c r="AR58" s="287">
        <f t="shared" si="556"/>
        <v>2059</v>
      </c>
      <c r="AS58" s="287">
        <f t="shared" si="556"/>
        <v>2060</v>
      </c>
      <c r="AT58" s="287">
        <f t="shared" si="556"/>
        <v>2061</v>
      </c>
      <c r="AU58" s="287">
        <f t="shared" si="556"/>
        <v>2062</v>
      </c>
      <c r="AV58" s="287">
        <f t="shared" si="556"/>
        <v>2063</v>
      </c>
      <c r="AW58" s="287">
        <f t="shared" si="556"/>
        <v>2064</v>
      </c>
      <c r="AX58" s="287">
        <f t="shared" si="556"/>
        <v>2065</v>
      </c>
      <c r="AY58" s="287">
        <f t="shared" si="556"/>
        <v>2066</v>
      </c>
      <c r="AZ58" s="287">
        <f t="shared" si="556"/>
        <v>2067</v>
      </c>
      <c r="BA58" s="287">
        <f t="shared" si="556"/>
        <v>2068</v>
      </c>
      <c r="BB58" s="288">
        <f t="shared" si="556"/>
        <v>2069</v>
      </c>
    </row>
    <row r="59" spans="1:54">
      <c r="A59"/>
      <c r="B59" s="484" t="s">
        <v>273</v>
      </c>
      <c r="C59" s="534"/>
      <c r="D59" s="485"/>
      <c r="E59" s="315">
        <v>0</v>
      </c>
      <c r="F59" s="289">
        <f>E61</f>
        <v>0</v>
      </c>
      <c r="G59" s="289">
        <f t="shared" ref="G59" si="557">F61</f>
        <v>0</v>
      </c>
      <c r="H59" s="289">
        <f t="shared" ref="H59" si="558">G61</f>
        <v>0</v>
      </c>
      <c r="I59" s="289">
        <f t="shared" ref="I59" si="559">H61</f>
        <v>0</v>
      </c>
      <c r="J59" s="289">
        <f t="shared" ref="J59" si="560">I61</f>
        <v>0</v>
      </c>
      <c r="K59" s="289">
        <f t="shared" ref="K59" si="561">J61</f>
        <v>0</v>
      </c>
      <c r="L59" s="289">
        <f t="shared" ref="L59" si="562">K61</f>
        <v>0</v>
      </c>
      <c r="M59" s="289">
        <f t="shared" ref="M59" si="563">L61</f>
        <v>0</v>
      </c>
      <c r="N59" s="289">
        <f t="shared" ref="N59" si="564">M61</f>
        <v>0</v>
      </c>
      <c r="O59" s="289">
        <f t="shared" ref="O59" si="565">N61</f>
        <v>0</v>
      </c>
      <c r="P59" s="289">
        <f t="shared" ref="P59" si="566">O61</f>
        <v>0</v>
      </c>
      <c r="Q59" s="289">
        <f t="shared" ref="Q59" si="567">P61</f>
        <v>0</v>
      </c>
      <c r="R59" s="289">
        <f t="shared" ref="R59" si="568">Q61</f>
        <v>0</v>
      </c>
      <c r="S59" s="289">
        <f t="shared" ref="S59" si="569">R61</f>
        <v>0</v>
      </c>
      <c r="T59" s="289">
        <f t="shared" ref="T59" si="570">S61</f>
        <v>0</v>
      </c>
      <c r="U59" s="289">
        <f t="shared" ref="U59" si="571">T61</f>
        <v>0</v>
      </c>
      <c r="V59" s="289">
        <f t="shared" ref="V59" si="572">U61</f>
        <v>0</v>
      </c>
      <c r="W59" s="289">
        <f t="shared" ref="W59" si="573">V61</f>
        <v>0</v>
      </c>
      <c r="X59" s="289">
        <f t="shared" ref="X59" si="574">W61</f>
        <v>0</v>
      </c>
      <c r="Y59" s="289">
        <f t="shared" ref="Y59" si="575">X61</f>
        <v>0</v>
      </c>
      <c r="Z59" s="289">
        <f t="shared" ref="Z59" si="576">Y61</f>
        <v>0</v>
      </c>
      <c r="AA59" s="289">
        <f t="shared" ref="AA59" si="577">Z61</f>
        <v>0</v>
      </c>
      <c r="AB59" s="289">
        <f t="shared" ref="AB59" si="578">AA61</f>
        <v>0</v>
      </c>
      <c r="AC59" s="289">
        <f t="shared" ref="AC59" si="579">AB61</f>
        <v>0</v>
      </c>
      <c r="AD59" s="289">
        <f t="shared" ref="AD59" si="580">AC61</f>
        <v>0</v>
      </c>
      <c r="AE59" s="289">
        <f t="shared" ref="AE59" si="581">AD61</f>
        <v>0</v>
      </c>
      <c r="AF59" s="289">
        <f t="shared" ref="AF59" si="582">AE61</f>
        <v>0</v>
      </c>
      <c r="AG59" s="289">
        <f t="shared" ref="AG59" si="583">AF61</f>
        <v>0</v>
      </c>
      <c r="AH59" s="289">
        <f t="shared" ref="AH59" si="584">AG61</f>
        <v>0</v>
      </c>
      <c r="AI59" s="289">
        <f t="shared" ref="AI59" si="585">AH61</f>
        <v>0</v>
      </c>
      <c r="AJ59" s="289">
        <f t="shared" ref="AJ59" si="586">AI61</f>
        <v>0</v>
      </c>
      <c r="AK59" s="289">
        <f t="shared" ref="AK59" si="587">AJ61</f>
        <v>0</v>
      </c>
      <c r="AL59" s="289">
        <f t="shared" ref="AL59" si="588">AK61</f>
        <v>0</v>
      </c>
      <c r="AM59" s="289">
        <f t="shared" ref="AM59" si="589">AL61</f>
        <v>0</v>
      </c>
      <c r="AN59" s="289">
        <f t="shared" ref="AN59" si="590">AM61</f>
        <v>0</v>
      </c>
      <c r="AO59" s="289">
        <f t="shared" ref="AO59" si="591">AN61</f>
        <v>0</v>
      </c>
      <c r="AP59" s="289">
        <f t="shared" ref="AP59" si="592">AO61</f>
        <v>0</v>
      </c>
      <c r="AQ59" s="289">
        <f t="shared" ref="AQ59" si="593">AP61</f>
        <v>0</v>
      </c>
      <c r="AR59" s="289">
        <f t="shared" ref="AR59" si="594">AQ61</f>
        <v>0</v>
      </c>
      <c r="AS59" s="289">
        <f t="shared" ref="AS59" si="595">AR61</f>
        <v>0</v>
      </c>
      <c r="AT59" s="289">
        <f t="shared" ref="AT59" si="596">AS61</f>
        <v>0</v>
      </c>
      <c r="AU59" s="289">
        <f t="shared" ref="AU59" si="597">AT61</f>
        <v>0</v>
      </c>
      <c r="AV59" s="289">
        <f t="shared" ref="AV59" si="598">AU61</f>
        <v>0</v>
      </c>
      <c r="AW59" s="289">
        <f t="shared" ref="AW59" si="599">AV61</f>
        <v>0</v>
      </c>
      <c r="AX59" s="289">
        <f t="shared" ref="AX59" si="600">AW61</f>
        <v>0</v>
      </c>
      <c r="AY59" s="289">
        <f t="shared" ref="AY59" si="601">AX61</f>
        <v>0</v>
      </c>
      <c r="AZ59" s="289">
        <f t="shared" ref="AZ59" si="602">AY61</f>
        <v>0</v>
      </c>
      <c r="BA59" s="289">
        <f t="shared" ref="BA59" si="603">AZ61</f>
        <v>0</v>
      </c>
      <c r="BB59" s="290">
        <f t="shared" ref="BB59" si="604">BA61</f>
        <v>0</v>
      </c>
    </row>
    <row r="60" spans="1:54">
      <c r="A60"/>
      <c r="B60" s="479" t="s">
        <v>108</v>
      </c>
      <c r="C60" s="533"/>
      <c r="D60" s="480"/>
      <c r="E60" s="297">
        <f>Cockpit!$H$31</f>
        <v>1.4999999999999999E-2</v>
      </c>
      <c r="F60" s="297">
        <f>Cockpit!$H$31</f>
        <v>1.4999999999999999E-2</v>
      </c>
      <c r="G60" s="297">
        <f>Cockpit!$H$31</f>
        <v>1.4999999999999999E-2</v>
      </c>
      <c r="H60" s="297">
        <f>Cockpit!$H$31</f>
        <v>1.4999999999999999E-2</v>
      </c>
      <c r="I60" s="297">
        <f>Cockpit!$H$31</f>
        <v>1.4999999999999999E-2</v>
      </c>
      <c r="J60" s="297">
        <f>Cockpit!$H$31</f>
        <v>1.4999999999999999E-2</v>
      </c>
      <c r="K60" s="297">
        <f>Cockpit!$H$31</f>
        <v>1.4999999999999999E-2</v>
      </c>
      <c r="L60" s="297">
        <f>Cockpit!$H$31</f>
        <v>1.4999999999999999E-2</v>
      </c>
      <c r="M60" s="297">
        <f>Cockpit!$H$31</f>
        <v>1.4999999999999999E-2</v>
      </c>
      <c r="N60" s="297">
        <f>Cockpit!$H$31</f>
        <v>1.4999999999999999E-2</v>
      </c>
      <c r="O60" s="297">
        <f>Cockpit!$H$31</f>
        <v>1.4999999999999999E-2</v>
      </c>
      <c r="P60" s="297">
        <f>Cockpit!$H$31</f>
        <v>1.4999999999999999E-2</v>
      </c>
      <c r="Q60" s="297">
        <f>Cockpit!$H$31</f>
        <v>1.4999999999999999E-2</v>
      </c>
      <c r="R60" s="297">
        <f>Cockpit!$H$31</f>
        <v>1.4999999999999999E-2</v>
      </c>
      <c r="S60" s="297">
        <f>Cockpit!$H$31</f>
        <v>1.4999999999999999E-2</v>
      </c>
      <c r="T60" s="297">
        <f>Cockpit!$H$31</f>
        <v>1.4999999999999999E-2</v>
      </c>
      <c r="U60" s="297">
        <f>Cockpit!$H$31</f>
        <v>1.4999999999999999E-2</v>
      </c>
      <c r="V60" s="297">
        <f>Cockpit!$H$31</f>
        <v>1.4999999999999999E-2</v>
      </c>
      <c r="W60" s="297">
        <f>Cockpit!$H$31</f>
        <v>1.4999999999999999E-2</v>
      </c>
      <c r="X60" s="297">
        <f>Cockpit!$H$31</f>
        <v>1.4999999999999999E-2</v>
      </c>
      <c r="Y60" s="297">
        <f>Cockpit!$H$31</f>
        <v>1.4999999999999999E-2</v>
      </c>
      <c r="Z60" s="297">
        <f>Cockpit!$H$31</f>
        <v>1.4999999999999999E-2</v>
      </c>
      <c r="AA60" s="297">
        <f>Cockpit!$H$31</f>
        <v>1.4999999999999999E-2</v>
      </c>
      <c r="AB60" s="297">
        <f>Cockpit!$H$31</f>
        <v>1.4999999999999999E-2</v>
      </c>
      <c r="AC60" s="297">
        <f>Cockpit!$H$31</f>
        <v>1.4999999999999999E-2</v>
      </c>
      <c r="AD60" s="297">
        <f>Cockpit!$H$31</f>
        <v>1.4999999999999999E-2</v>
      </c>
      <c r="AE60" s="297">
        <f>Cockpit!$H$31</f>
        <v>1.4999999999999999E-2</v>
      </c>
      <c r="AF60" s="297">
        <f>Cockpit!$H$31</f>
        <v>1.4999999999999999E-2</v>
      </c>
      <c r="AG60" s="297">
        <f>Cockpit!$H$31</f>
        <v>1.4999999999999999E-2</v>
      </c>
      <c r="AH60" s="297">
        <f>Cockpit!$H$31</f>
        <v>1.4999999999999999E-2</v>
      </c>
      <c r="AI60" s="297">
        <f>Cockpit!$H$31</f>
        <v>1.4999999999999999E-2</v>
      </c>
      <c r="AJ60" s="297">
        <f>Cockpit!$H$31</f>
        <v>1.4999999999999999E-2</v>
      </c>
      <c r="AK60" s="297">
        <f>Cockpit!$H$31</f>
        <v>1.4999999999999999E-2</v>
      </c>
      <c r="AL60" s="297">
        <f>Cockpit!$H$31</f>
        <v>1.4999999999999999E-2</v>
      </c>
      <c r="AM60" s="297">
        <f>Cockpit!$H$31</f>
        <v>1.4999999999999999E-2</v>
      </c>
      <c r="AN60" s="297">
        <f>Cockpit!$H$31</f>
        <v>1.4999999999999999E-2</v>
      </c>
      <c r="AO60" s="297">
        <f>Cockpit!$H$31</f>
        <v>1.4999999999999999E-2</v>
      </c>
      <c r="AP60" s="297">
        <f>Cockpit!$H$31</f>
        <v>1.4999999999999999E-2</v>
      </c>
      <c r="AQ60" s="297">
        <f>Cockpit!$H$31</f>
        <v>1.4999999999999999E-2</v>
      </c>
      <c r="AR60" s="297">
        <f>Cockpit!$H$31</f>
        <v>1.4999999999999999E-2</v>
      </c>
      <c r="AS60" s="297">
        <f>Cockpit!$H$31</f>
        <v>1.4999999999999999E-2</v>
      </c>
      <c r="AT60" s="297">
        <f>Cockpit!$H$31</f>
        <v>1.4999999999999999E-2</v>
      </c>
      <c r="AU60" s="297">
        <f>Cockpit!$H$31</f>
        <v>1.4999999999999999E-2</v>
      </c>
      <c r="AV60" s="297">
        <f>Cockpit!$H$31</f>
        <v>1.4999999999999999E-2</v>
      </c>
      <c r="AW60" s="297">
        <f>Cockpit!$H$31</f>
        <v>1.4999999999999999E-2</v>
      </c>
      <c r="AX60" s="297">
        <f>Cockpit!$H$31</f>
        <v>1.4999999999999999E-2</v>
      </c>
      <c r="AY60" s="297">
        <f>Cockpit!$H$31</f>
        <v>1.4999999999999999E-2</v>
      </c>
      <c r="AZ60" s="297">
        <f>Cockpit!$H$31</f>
        <v>1.4999999999999999E-2</v>
      </c>
      <c r="BA60" s="297">
        <f>Cockpit!$H$31</f>
        <v>1.4999999999999999E-2</v>
      </c>
      <c r="BB60" s="298">
        <f>Cockpit!$H$31</f>
        <v>1.4999999999999999E-2</v>
      </c>
    </row>
    <row r="61" spans="1:54">
      <c r="B61" s="479" t="s">
        <v>70</v>
      </c>
      <c r="C61" s="533"/>
      <c r="D61" s="480"/>
      <c r="E61" s="10">
        <f t="shared" ref="E61:BB61" si="605">E59*(1+E60)</f>
        <v>0</v>
      </c>
      <c r="F61" s="10">
        <f t="shared" si="605"/>
        <v>0</v>
      </c>
      <c r="G61" s="10">
        <f t="shared" si="605"/>
        <v>0</v>
      </c>
      <c r="H61" s="10">
        <f t="shared" si="605"/>
        <v>0</v>
      </c>
      <c r="I61" s="10">
        <f t="shared" si="605"/>
        <v>0</v>
      </c>
      <c r="J61" s="10">
        <f t="shared" si="605"/>
        <v>0</v>
      </c>
      <c r="K61" s="10">
        <f t="shared" si="605"/>
        <v>0</v>
      </c>
      <c r="L61" s="10">
        <f t="shared" si="605"/>
        <v>0</v>
      </c>
      <c r="M61" s="10">
        <f t="shared" si="605"/>
        <v>0</v>
      </c>
      <c r="N61" s="10">
        <f t="shared" si="605"/>
        <v>0</v>
      </c>
      <c r="O61" s="10">
        <f t="shared" si="605"/>
        <v>0</v>
      </c>
      <c r="P61" s="10">
        <f t="shared" si="605"/>
        <v>0</v>
      </c>
      <c r="Q61" s="10">
        <f t="shared" si="605"/>
        <v>0</v>
      </c>
      <c r="R61" s="10">
        <f t="shared" si="605"/>
        <v>0</v>
      </c>
      <c r="S61" s="10">
        <f t="shared" si="605"/>
        <v>0</v>
      </c>
      <c r="T61" s="10">
        <f t="shared" si="605"/>
        <v>0</v>
      </c>
      <c r="U61" s="10">
        <f t="shared" si="605"/>
        <v>0</v>
      </c>
      <c r="V61" s="10">
        <f t="shared" si="605"/>
        <v>0</v>
      </c>
      <c r="W61" s="10">
        <f t="shared" si="605"/>
        <v>0</v>
      </c>
      <c r="X61" s="10">
        <f t="shared" si="605"/>
        <v>0</v>
      </c>
      <c r="Y61" s="10">
        <f t="shared" si="605"/>
        <v>0</v>
      </c>
      <c r="Z61" s="10">
        <f t="shared" si="605"/>
        <v>0</v>
      </c>
      <c r="AA61" s="10">
        <f t="shared" si="605"/>
        <v>0</v>
      </c>
      <c r="AB61" s="10">
        <f t="shared" si="605"/>
        <v>0</v>
      </c>
      <c r="AC61" s="10">
        <f t="shared" si="605"/>
        <v>0</v>
      </c>
      <c r="AD61" s="10">
        <f t="shared" si="605"/>
        <v>0</v>
      </c>
      <c r="AE61" s="10">
        <f t="shared" si="605"/>
        <v>0</v>
      </c>
      <c r="AF61" s="10">
        <f t="shared" si="605"/>
        <v>0</v>
      </c>
      <c r="AG61" s="10">
        <f t="shared" si="605"/>
        <v>0</v>
      </c>
      <c r="AH61" s="10">
        <f t="shared" si="605"/>
        <v>0</v>
      </c>
      <c r="AI61" s="10">
        <f t="shared" si="605"/>
        <v>0</v>
      </c>
      <c r="AJ61" s="10">
        <f t="shared" si="605"/>
        <v>0</v>
      </c>
      <c r="AK61" s="10">
        <f t="shared" si="605"/>
        <v>0</v>
      </c>
      <c r="AL61" s="10">
        <f t="shared" si="605"/>
        <v>0</v>
      </c>
      <c r="AM61" s="10">
        <f t="shared" si="605"/>
        <v>0</v>
      </c>
      <c r="AN61" s="10">
        <f t="shared" si="605"/>
        <v>0</v>
      </c>
      <c r="AO61" s="10">
        <f t="shared" si="605"/>
        <v>0</v>
      </c>
      <c r="AP61" s="10">
        <f t="shared" si="605"/>
        <v>0</v>
      </c>
      <c r="AQ61" s="10">
        <f t="shared" si="605"/>
        <v>0</v>
      </c>
      <c r="AR61" s="10">
        <f t="shared" si="605"/>
        <v>0</v>
      </c>
      <c r="AS61" s="10">
        <f t="shared" si="605"/>
        <v>0</v>
      </c>
      <c r="AT61" s="10">
        <f t="shared" si="605"/>
        <v>0</v>
      </c>
      <c r="AU61" s="10">
        <f t="shared" si="605"/>
        <v>0</v>
      </c>
      <c r="AV61" s="10">
        <f t="shared" si="605"/>
        <v>0</v>
      </c>
      <c r="AW61" s="10">
        <f t="shared" si="605"/>
        <v>0</v>
      </c>
      <c r="AX61" s="10">
        <f t="shared" si="605"/>
        <v>0</v>
      </c>
      <c r="AY61" s="10">
        <f t="shared" si="605"/>
        <v>0</v>
      </c>
      <c r="AZ61" s="10">
        <f t="shared" si="605"/>
        <v>0</v>
      </c>
      <c r="BA61" s="10">
        <f t="shared" si="605"/>
        <v>0</v>
      </c>
      <c r="BB61" s="291">
        <f t="shared" si="605"/>
        <v>0</v>
      </c>
    </row>
    <row r="62" spans="1:54" ht="16" thickBot="1">
      <c r="B62" s="535" t="s">
        <v>316</v>
      </c>
      <c r="C62" s="536"/>
      <c r="D62" s="537"/>
      <c r="E62" s="377" t="str">
        <f>IFERROR(E61/$C58,"-")</f>
        <v>-</v>
      </c>
      <c r="F62" s="377" t="str">
        <f>IFERROR(F61/$C58,"-")</f>
        <v>-</v>
      </c>
      <c r="G62" s="377" t="str">
        <f t="shared" ref="G62" si="606">IFERROR(G61/$C58,"-")</f>
        <v>-</v>
      </c>
      <c r="H62" s="377" t="str">
        <f t="shared" ref="H62" si="607">IFERROR(H61/$C58,"-")</f>
        <v>-</v>
      </c>
      <c r="I62" s="377" t="str">
        <f t="shared" ref="I62" si="608">IFERROR(I61/$C58,"-")</f>
        <v>-</v>
      </c>
      <c r="J62" s="377" t="str">
        <f t="shared" ref="J62" si="609">IFERROR(J61/$C58,"-")</f>
        <v>-</v>
      </c>
      <c r="K62" s="377" t="str">
        <f t="shared" ref="K62" si="610">IFERROR(K61/$C58,"-")</f>
        <v>-</v>
      </c>
      <c r="L62" s="377" t="str">
        <f t="shared" ref="L62" si="611">IFERROR(L61/$C58,"-")</f>
        <v>-</v>
      </c>
      <c r="M62" s="377" t="str">
        <f t="shared" ref="M62" si="612">IFERROR(M61/$C58,"-")</f>
        <v>-</v>
      </c>
      <c r="N62" s="377" t="str">
        <f t="shared" ref="N62" si="613">IFERROR(N61/$C58,"-")</f>
        <v>-</v>
      </c>
      <c r="O62" s="377" t="str">
        <f t="shared" ref="O62" si="614">IFERROR(O61/$C58,"-")</f>
        <v>-</v>
      </c>
      <c r="P62" s="377" t="str">
        <f t="shared" ref="P62" si="615">IFERROR(P61/$C58,"-")</f>
        <v>-</v>
      </c>
      <c r="Q62" s="377" t="str">
        <f t="shared" ref="Q62" si="616">IFERROR(Q61/$C58,"-")</f>
        <v>-</v>
      </c>
      <c r="R62" s="377" t="str">
        <f t="shared" ref="R62" si="617">IFERROR(R61/$C58,"-")</f>
        <v>-</v>
      </c>
      <c r="S62" s="377" t="str">
        <f t="shared" ref="S62" si="618">IFERROR(S61/$C58,"-")</f>
        <v>-</v>
      </c>
      <c r="T62" s="377" t="str">
        <f t="shared" ref="T62" si="619">IFERROR(T61/$C58,"-")</f>
        <v>-</v>
      </c>
      <c r="U62" s="377" t="str">
        <f t="shared" ref="U62" si="620">IFERROR(U61/$C58,"-")</f>
        <v>-</v>
      </c>
      <c r="V62" s="377" t="str">
        <f t="shared" ref="V62" si="621">IFERROR(V61/$C58,"-")</f>
        <v>-</v>
      </c>
      <c r="W62" s="377" t="str">
        <f t="shared" ref="W62" si="622">IFERROR(W61/$C58,"-")</f>
        <v>-</v>
      </c>
      <c r="X62" s="377" t="str">
        <f t="shared" ref="X62" si="623">IFERROR(X61/$C58,"-")</f>
        <v>-</v>
      </c>
      <c r="Y62" s="377" t="str">
        <f t="shared" ref="Y62" si="624">IFERROR(Y61/$C58,"-")</f>
        <v>-</v>
      </c>
      <c r="Z62" s="377" t="str">
        <f t="shared" ref="Z62" si="625">IFERROR(Z61/$C58,"-")</f>
        <v>-</v>
      </c>
      <c r="AA62" s="377" t="str">
        <f t="shared" ref="AA62" si="626">IFERROR(AA61/$C58,"-")</f>
        <v>-</v>
      </c>
      <c r="AB62" s="377" t="str">
        <f t="shared" ref="AB62" si="627">IFERROR(AB61/$C58,"-")</f>
        <v>-</v>
      </c>
      <c r="AC62" s="377" t="str">
        <f t="shared" ref="AC62" si="628">IFERROR(AC61/$C58,"-")</f>
        <v>-</v>
      </c>
      <c r="AD62" s="377" t="str">
        <f t="shared" ref="AD62" si="629">IFERROR(AD61/$C58,"-")</f>
        <v>-</v>
      </c>
      <c r="AE62" s="377" t="str">
        <f t="shared" ref="AE62" si="630">IFERROR(AE61/$C58,"-")</f>
        <v>-</v>
      </c>
      <c r="AF62" s="377" t="str">
        <f t="shared" ref="AF62" si="631">IFERROR(AF61/$C58,"-")</f>
        <v>-</v>
      </c>
      <c r="AG62" s="377" t="str">
        <f t="shared" ref="AG62" si="632">IFERROR(AG61/$C58,"-")</f>
        <v>-</v>
      </c>
      <c r="AH62" s="377" t="str">
        <f t="shared" ref="AH62" si="633">IFERROR(AH61/$C58,"-")</f>
        <v>-</v>
      </c>
      <c r="AI62" s="377" t="str">
        <f t="shared" ref="AI62" si="634">IFERROR(AI61/$C58,"-")</f>
        <v>-</v>
      </c>
      <c r="AJ62" s="377" t="str">
        <f t="shared" ref="AJ62" si="635">IFERROR(AJ61/$C58,"-")</f>
        <v>-</v>
      </c>
      <c r="AK62" s="377" t="str">
        <f t="shared" ref="AK62" si="636">IFERROR(AK61/$C58,"-")</f>
        <v>-</v>
      </c>
      <c r="AL62" s="377" t="str">
        <f t="shared" ref="AL62" si="637">IFERROR(AL61/$C58,"-")</f>
        <v>-</v>
      </c>
      <c r="AM62" s="377" t="str">
        <f t="shared" ref="AM62" si="638">IFERROR(AM61/$C58,"-")</f>
        <v>-</v>
      </c>
      <c r="AN62" s="377" t="str">
        <f t="shared" ref="AN62" si="639">IFERROR(AN61/$C58,"-")</f>
        <v>-</v>
      </c>
      <c r="AO62" s="377" t="str">
        <f t="shared" ref="AO62" si="640">IFERROR(AO61/$C58,"-")</f>
        <v>-</v>
      </c>
      <c r="AP62" s="377" t="str">
        <f t="shared" ref="AP62" si="641">IFERROR(AP61/$C58,"-")</f>
        <v>-</v>
      </c>
      <c r="AQ62" s="377" t="str">
        <f t="shared" ref="AQ62" si="642">IFERROR(AQ61/$C58,"-")</f>
        <v>-</v>
      </c>
      <c r="AR62" s="377" t="str">
        <f t="shared" ref="AR62" si="643">IFERROR(AR61/$C58,"-")</f>
        <v>-</v>
      </c>
      <c r="AS62" s="377" t="str">
        <f t="shared" ref="AS62" si="644">IFERROR(AS61/$C58,"-")</f>
        <v>-</v>
      </c>
      <c r="AT62" s="377" t="str">
        <f t="shared" ref="AT62" si="645">IFERROR(AT61/$C58,"-")</f>
        <v>-</v>
      </c>
      <c r="AU62" s="377" t="str">
        <f t="shared" ref="AU62" si="646">IFERROR(AU61/$C58,"-")</f>
        <v>-</v>
      </c>
      <c r="AV62" s="377" t="str">
        <f t="shared" ref="AV62" si="647">IFERROR(AV61/$C58,"-")</f>
        <v>-</v>
      </c>
      <c r="AW62" s="377" t="str">
        <f t="shared" ref="AW62" si="648">IFERROR(AW61/$C58,"-")</f>
        <v>-</v>
      </c>
      <c r="AX62" s="377" t="str">
        <f t="shared" ref="AX62" si="649">IFERROR(AX61/$C58,"-")</f>
        <v>-</v>
      </c>
      <c r="AY62" s="377" t="str">
        <f t="shared" ref="AY62" si="650">IFERROR(AY61/$C58,"-")</f>
        <v>-</v>
      </c>
      <c r="AZ62" s="377" t="str">
        <f t="shared" ref="AZ62" si="651">IFERROR(AZ61/$C58,"-")</f>
        <v>-</v>
      </c>
      <c r="BA62" s="377" t="str">
        <f t="shared" ref="BA62" si="652">IFERROR(BA61/$C58,"-")</f>
        <v>-</v>
      </c>
      <c r="BB62" s="378" t="str">
        <f t="shared" ref="BB62" si="653">IFERROR(BB61/$C58,"-")</f>
        <v>-</v>
      </c>
    </row>
    <row r="63" spans="1:54" ht="17.25" customHeight="1" thickBot="1">
      <c r="J63" s="6"/>
      <c r="K63" s="6"/>
      <c r="L63" s="6"/>
      <c r="M63" s="6"/>
      <c r="O63" s="5"/>
      <c r="P63" s="5"/>
      <c r="Q63" s="5"/>
      <c r="R63" s="5"/>
    </row>
    <row r="64" spans="1:54" ht="17" thickBot="1">
      <c r="A64"/>
      <c r="B64" s="538" t="s">
        <v>313</v>
      </c>
      <c r="C64" s="539"/>
      <c r="D64" s="34"/>
      <c r="E64" s="283"/>
      <c r="J64" s="6"/>
      <c r="K64" s="6"/>
      <c r="L64" s="6"/>
      <c r="M64" s="6"/>
    </row>
    <row r="65" spans="1:54" ht="16" thickBot="1">
      <c r="B65" s="370" t="s">
        <v>11</v>
      </c>
      <c r="C65" s="379">
        <v>0</v>
      </c>
      <c r="D65" s="374"/>
      <c r="E65" s="375">
        <f t="shared" ref="E65:AJ65" si="654">E$9</f>
        <v>2020</v>
      </c>
      <c r="F65" s="287">
        <f t="shared" si="654"/>
        <v>2021</v>
      </c>
      <c r="G65" s="287">
        <f t="shared" si="654"/>
        <v>2022</v>
      </c>
      <c r="H65" s="287">
        <f t="shared" si="654"/>
        <v>2023</v>
      </c>
      <c r="I65" s="287">
        <f t="shared" si="654"/>
        <v>2024</v>
      </c>
      <c r="J65" s="287">
        <f t="shared" si="654"/>
        <v>2025</v>
      </c>
      <c r="K65" s="287">
        <f t="shared" si="654"/>
        <v>2026</v>
      </c>
      <c r="L65" s="287">
        <f t="shared" si="654"/>
        <v>2027</v>
      </c>
      <c r="M65" s="287">
        <f t="shared" si="654"/>
        <v>2028</v>
      </c>
      <c r="N65" s="287">
        <f t="shared" si="654"/>
        <v>2029</v>
      </c>
      <c r="O65" s="287">
        <f t="shared" si="654"/>
        <v>2030</v>
      </c>
      <c r="P65" s="287">
        <f t="shared" si="654"/>
        <v>2031</v>
      </c>
      <c r="Q65" s="287">
        <f t="shared" si="654"/>
        <v>2032</v>
      </c>
      <c r="R65" s="287">
        <f t="shared" si="654"/>
        <v>2033</v>
      </c>
      <c r="S65" s="287">
        <f t="shared" si="654"/>
        <v>2034</v>
      </c>
      <c r="T65" s="287">
        <f t="shared" si="654"/>
        <v>2035</v>
      </c>
      <c r="U65" s="287">
        <f t="shared" si="654"/>
        <v>2036</v>
      </c>
      <c r="V65" s="287">
        <f t="shared" si="654"/>
        <v>2037</v>
      </c>
      <c r="W65" s="287">
        <f t="shared" si="654"/>
        <v>2038</v>
      </c>
      <c r="X65" s="287">
        <f t="shared" si="654"/>
        <v>2039</v>
      </c>
      <c r="Y65" s="287">
        <f t="shared" si="654"/>
        <v>2040</v>
      </c>
      <c r="Z65" s="287">
        <f t="shared" si="654"/>
        <v>2041</v>
      </c>
      <c r="AA65" s="287">
        <f t="shared" si="654"/>
        <v>2042</v>
      </c>
      <c r="AB65" s="287">
        <f t="shared" si="654"/>
        <v>2043</v>
      </c>
      <c r="AC65" s="287">
        <f t="shared" si="654"/>
        <v>2044</v>
      </c>
      <c r="AD65" s="287">
        <f t="shared" si="654"/>
        <v>2045</v>
      </c>
      <c r="AE65" s="287">
        <f t="shared" si="654"/>
        <v>2046</v>
      </c>
      <c r="AF65" s="287">
        <f t="shared" si="654"/>
        <v>2047</v>
      </c>
      <c r="AG65" s="287">
        <f t="shared" si="654"/>
        <v>2048</v>
      </c>
      <c r="AH65" s="287">
        <f t="shared" si="654"/>
        <v>2049</v>
      </c>
      <c r="AI65" s="287">
        <f t="shared" si="654"/>
        <v>2050</v>
      </c>
      <c r="AJ65" s="287">
        <f t="shared" si="654"/>
        <v>2051</v>
      </c>
      <c r="AK65" s="287">
        <f t="shared" ref="AK65:BB65" si="655">AK$9</f>
        <v>2052</v>
      </c>
      <c r="AL65" s="287">
        <f t="shared" si="655"/>
        <v>2053</v>
      </c>
      <c r="AM65" s="287">
        <f t="shared" si="655"/>
        <v>2054</v>
      </c>
      <c r="AN65" s="287">
        <f t="shared" si="655"/>
        <v>2055</v>
      </c>
      <c r="AO65" s="287">
        <f t="shared" si="655"/>
        <v>2056</v>
      </c>
      <c r="AP65" s="287">
        <f t="shared" si="655"/>
        <v>2057</v>
      </c>
      <c r="AQ65" s="287">
        <f t="shared" si="655"/>
        <v>2058</v>
      </c>
      <c r="AR65" s="287">
        <f t="shared" si="655"/>
        <v>2059</v>
      </c>
      <c r="AS65" s="287">
        <f t="shared" si="655"/>
        <v>2060</v>
      </c>
      <c r="AT65" s="287">
        <f t="shared" si="655"/>
        <v>2061</v>
      </c>
      <c r="AU65" s="287">
        <f t="shared" si="655"/>
        <v>2062</v>
      </c>
      <c r="AV65" s="287">
        <f t="shared" si="655"/>
        <v>2063</v>
      </c>
      <c r="AW65" s="287">
        <f t="shared" si="655"/>
        <v>2064</v>
      </c>
      <c r="AX65" s="287">
        <f t="shared" si="655"/>
        <v>2065</v>
      </c>
      <c r="AY65" s="287">
        <f t="shared" si="655"/>
        <v>2066</v>
      </c>
      <c r="AZ65" s="287">
        <f t="shared" si="655"/>
        <v>2067</v>
      </c>
      <c r="BA65" s="287">
        <f t="shared" si="655"/>
        <v>2068</v>
      </c>
      <c r="BB65" s="288">
        <f t="shared" si="655"/>
        <v>2069</v>
      </c>
    </row>
    <row r="66" spans="1:54">
      <c r="A66"/>
      <c r="B66" s="484" t="s">
        <v>273</v>
      </c>
      <c r="C66" s="534"/>
      <c r="D66" s="485"/>
      <c r="E66" s="315">
        <v>0</v>
      </c>
      <c r="F66" s="289">
        <f>E68</f>
        <v>0</v>
      </c>
      <c r="G66" s="289">
        <f t="shared" ref="G66" si="656">F68</f>
        <v>0</v>
      </c>
      <c r="H66" s="289">
        <f t="shared" ref="H66" si="657">G68</f>
        <v>0</v>
      </c>
      <c r="I66" s="289">
        <f t="shared" ref="I66" si="658">H68</f>
        <v>0</v>
      </c>
      <c r="J66" s="289">
        <f t="shared" ref="J66" si="659">I68</f>
        <v>0</v>
      </c>
      <c r="K66" s="289">
        <f t="shared" ref="K66" si="660">J68</f>
        <v>0</v>
      </c>
      <c r="L66" s="289">
        <f t="shared" ref="L66" si="661">K68</f>
        <v>0</v>
      </c>
      <c r="M66" s="289">
        <f t="shared" ref="M66" si="662">L68</f>
        <v>0</v>
      </c>
      <c r="N66" s="289">
        <f t="shared" ref="N66" si="663">M68</f>
        <v>0</v>
      </c>
      <c r="O66" s="289">
        <f t="shared" ref="O66" si="664">N68</f>
        <v>0</v>
      </c>
      <c r="P66" s="289">
        <f t="shared" ref="P66" si="665">O68</f>
        <v>0</v>
      </c>
      <c r="Q66" s="289">
        <f t="shared" ref="Q66" si="666">P68</f>
        <v>0</v>
      </c>
      <c r="R66" s="289">
        <f t="shared" ref="R66" si="667">Q68</f>
        <v>0</v>
      </c>
      <c r="S66" s="289">
        <f t="shared" ref="S66" si="668">R68</f>
        <v>0</v>
      </c>
      <c r="T66" s="289">
        <f t="shared" ref="T66" si="669">S68</f>
        <v>0</v>
      </c>
      <c r="U66" s="289">
        <f t="shared" ref="U66" si="670">T68</f>
        <v>0</v>
      </c>
      <c r="V66" s="289">
        <f t="shared" ref="V66" si="671">U68</f>
        <v>0</v>
      </c>
      <c r="W66" s="289">
        <f t="shared" ref="W66" si="672">V68</f>
        <v>0</v>
      </c>
      <c r="X66" s="289">
        <f t="shared" ref="X66" si="673">W68</f>
        <v>0</v>
      </c>
      <c r="Y66" s="289">
        <f t="shared" ref="Y66" si="674">X68</f>
        <v>0</v>
      </c>
      <c r="Z66" s="289">
        <f t="shared" ref="Z66" si="675">Y68</f>
        <v>0</v>
      </c>
      <c r="AA66" s="289">
        <f t="shared" ref="AA66" si="676">Z68</f>
        <v>0</v>
      </c>
      <c r="AB66" s="289">
        <f t="shared" ref="AB66" si="677">AA68</f>
        <v>0</v>
      </c>
      <c r="AC66" s="289">
        <f t="shared" ref="AC66" si="678">AB68</f>
        <v>0</v>
      </c>
      <c r="AD66" s="289">
        <f t="shared" ref="AD66" si="679">AC68</f>
        <v>0</v>
      </c>
      <c r="AE66" s="289">
        <f t="shared" ref="AE66" si="680">AD68</f>
        <v>0</v>
      </c>
      <c r="AF66" s="289">
        <f t="shared" ref="AF66" si="681">AE68</f>
        <v>0</v>
      </c>
      <c r="AG66" s="289">
        <f t="shared" ref="AG66" si="682">AF68</f>
        <v>0</v>
      </c>
      <c r="AH66" s="289">
        <f t="shared" ref="AH66" si="683">AG68</f>
        <v>0</v>
      </c>
      <c r="AI66" s="289">
        <f t="shared" ref="AI66" si="684">AH68</f>
        <v>0</v>
      </c>
      <c r="AJ66" s="289">
        <f t="shared" ref="AJ66" si="685">AI68</f>
        <v>0</v>
      </c>
      <c r="AK66" s="289">
        <f t="shared" ref="AK66" si="686">AJ68</f>
        <v>0</v>
      </c>
      <c r="AL66" s="289">
        <f t="shared" ref="AL66" si="687">AK68</f>
        <v>0</v>
      </c>
      <c r="AM66" s="289">
        <f t="shared" ref="AM66" si="688">AL68</f>
        <v>0</v>
      </c>
      <c r="AN66" s="289">
        <f t="shared" ref="AN66" si="689">AM68</f>
        <v>0</v>
      </c>
      <c r="AO66" s="289">
        <f t="shared" ref="AO66" si="690">AN68</f>
        <v>0</v>
      </c>
      <c r="AP66" s="289">
        <f t="shared" ref="AP66" si="691">AO68</f>
        <v>0</v>
      </c>
      <c r="AQ66" s="289">
        <f t="shared" ref="AQ66" si="692">AP68</f>
        <v>0</v>
      </c>
      <c r="AR66" s="289">
        <f t="shared" ref="AR66" si="693">AQ68</f>
        <v>0</v>
      </c>
      <c r="AS66" s="289">
        <f t="shared" ref="AS66" si="694">AR68</f>
        <v>0</v>
      </c>
      <c r="AT66" s="289">
        <f t="shared" ref="AT66" si="695">AS68</f>
        <v>0</v>
      </c>
      <c r="AU66" s="289">
        <f t="shared" ref="AU66" si="696">AT68</f>
        <v>0</v>
      </c>
      <c r="AV66" s="289">
        <f t="shared" ref="AV66" si="697">AU68</f>
        <v>0</v>
      </c>
      <c r="AW66" s="289">
        <f t="shared" ref="AW66" si="698">AV68</f>
        <v>0</v>
      </c>
      <c r="AX66" s="289">
        <f t="shared" ref="AX66" si="699">AW68</f>
        <v>0</v>
      </c>
      <c r="AY66" s="289">
        <f t="shared" ref="AY66" si="700">AX68</f>
        <v>0</v>
      </c>
      <c r="AZ66" s="289">
        <f t="shared" ref="AZ66" si="701">AY68</f>
        <v>0</v>
      </c>
      <c r="BA66" s="289">
        <f t="shared" ref="BA66" si="702">AZ68</f>
        <v>0</v>
      </c>
      <c r="BB66" s="290">
        <f t="shared" ref="BB66" si="703">BA68</f>
        <v>0</v>
      </c>
    </row>
    <row r="67" spans="1:54">
      <c r="A67"/>
      <c r="B67" s="479" t="s">
        <v>108</v>
      </c>
      <c r="C67" s="533"/>
      <c r="D67" s="480"/>
      <c r="E67" s="297">
        <f>Cockpit!$H$31</f>
        <v>1.4999999999999999E-2</v>
      </c>
      <c r="F67" s="297">
        <f>Cockpit!$H$31</f>
        <v>1.4999999999999999E-2</v>
      </c>
      <c r="G67" s="297">
        <f>Cockpit!$H$31</f>
        <v>1.4999999999999999E-2</v>
      </c>
      <c r="H67" s="297">
        <f>Cockpit!$H$31</f>
        <v>1.4999999999999999E-2</v>
      </c>
      <c r="I67" s="297">
        <f>Cockpit!$H$31</f>
        <v>1.4999999999999999E-2</v>
      </c>
      <c r="J67" s="297">
        <f>Cockpit!$H$31</f>
        <v>1.4999999999999999E-2</v>
      </c>
      <c r="K67" s="297">
        <f>Cockpit!$H$31</f>
        <v>1.4999999999999999E-2</v>
      </c>
      <c r="L67" s="297">
        <f>Cockpit!$H$31</f>
        <v>1.4999999999999999E-2</v>
      </c>
      <c r="M67" s="297">
        <f>Cockpit!$H$31</f>
        <v>1.4999999999999999E-2</v>
      </c>
      <c r="N67" s="297">
        <f>Cockpit!$H$31</f>
        <v>1.4999999999999999E-2</v>
      </c>
      <c r="O67" s="297">
        <f>Cockpit!$H$31</f>
        <v>1.4999999999999999E-2</v>
      </c>
      <c r="P67" s="297">
        <f>Cockpit!$H$31</f>
        <v>1.4999999999999999E-2</v>
      </c>
      <c r="Q67" s="297">
        <f>Cockpit!$H$31</f>
        <v>1.4999999999999999E-2</v>
      </c>
      <c r="R67" s="297">
        <f>Cockpit!$H$31</f>
        <v>1.4999999999999999E-2</v>
      </c>
      <c r="S67" s="297">
        <f>Cockpit!$H$31</f>
        <v>1.4999999999999999E-2</v>
      </c>
      <c r="T67" s="297">
        <f>Cockpit!$H$31</f>
        <v>1.4999999999999999E-2</v>
      </c>
      <c r="U67" s="297">
        <f>Cockpit!$H$31</f>
        <v>1.4999999999999999E-2</v>
      </c>
      <c r="V67" s="297">
        <f>Cockpit!$H$31</f>
        <v>1.4999999999999999E-2</v>
      </c>
      <c r="W67" s="297">
        <f>Cockpit!$H$31</f>
        <v>1.4999999999999999E-2</v>
      </c>
      <c r="X67" s="297">
        <f>Cockpit!$H$31</f>
        <v>1.4999999999999999E-2</v>
      </c>
      <c r="Y67" s="297">
        <f>Cockpit!$H$31</f>
        <v>1.4999999999999999E-2</v>
      </c>
      <c r="Z67" s="297">
        <f>Cockpit!$H$31</f>
        <v>1.4999999999999999E-2</v>
      </c>
      <c r="AA67" s="297">
        <f>Cockpit!$H$31</f>
        <v>1.4999999999999999E-2</v>
      </c>
      <c r="AB67" s="297">
        <f>Cockpit!$H$31</f>
        <v>1.4999999999999999E-2</v>
      </c>
      <c r="AC67" s="297">
        <f>Cockpit!$H$31</f>
        <v>1.4999999999999999E-2</v>
      </c>
      <c r="AD67" s="297">
        <f>Cockpit!$H$31</f>
        <v>1.4999999999999999E-2</v>
      </c>
      <c r="AE67" s="297">
        <f>Cockpit!$H$31</f>
        <v>1.4999999999999999E-2</v>
      </c>
      <c r="AF67" s="297">
        <f>Cockpit!$H$31</f>
        <v>1.4999999999999999E-2</v>
      </c>
      <c r="AG67" s="297">
        <f>Cockpit!$H$31</f>
        <v>1.4999999999999999E-2</v>
      </c>
      <c r="AH67" s="297">
        <f>Cockpit!$H$31</f>
        <v>1.4999999999999999E-2</v>
      </c>
      <c r="AI67" s="297">
        <f>Cockpit!$H$31</f>
        <v>1.4999999999999999E-2</v>
      </c>
      <c r="AJ67" s="297">
        <f>Cockpit!$H$31</f>
        <v>1.4999999999999999E-2</v>
      </c>
      <c r="AK67" s="297">
        <f>Cockpit!$H$31</f>
        <v>1.4999999999999999E-2</v>
      </c>
      <c r="AL67" s="297">
        <f>Cockpit!$H$31</f>
        <v>1.4999999999999999E-2</v>
      </c>
      <c r="AM67" s="297">
        <f>Cockpit!$H$31</f>
        <v>1.4999999999999999E-2</v>
      </c>
      <c r="AN67" s="297">
        <f>Cockpit!$H$31</f>
        <v>1.4999999999999999E-2</v>
      </c>
      <c r="AO67" s="297">
        <f>Cockpit!$H$31</f>
        <v>1.4999999999999999E-2</v>
      </c>
      <c r="AP67" s="297">
        <f>Cockpit!$H$31</f>
        <v>1.4999999999999999E-2</v>
      </c>
      <c r="AQ67" s="297">
        <f>Cockpit!$H$31</f>
        <v>1.4999999999999999E-2</v>
      </c>
      <c r="AR67" s="297">
        <f>Cockpit!$H$31</f>
        <v>1.4999999999999999E-2</v>
      </c>
      <c r="AS67" s="297">
        <f>Cockpit!$H$31</f>
        <v>1.4999999999999999E-2</v>
      </c>
      <c r="AT67" s="297">
        <f>Cockpit!$H$31</f>
        <v>1.4999999999999999E-2</v>
      </c>
      <c r="AU67" s="297">
        <f>Cockpit!$H$31</f>
        <v>1.4999999999999999E-2</v>
      </c>
      <c r="AV67" s="297">
        <f>Cockpit!$H$31</f>
        <v>1.4999999999999999E-2</v>
      </c>
      <c r="AW67" s="297">
        <f>Cockpit!$H$31</f>
        <v>1.4999999999999999E-2</v>
      </c>
      <c r="AX67" s="297">
        <f>Cockpit!$H$31</f>
        <v>1.4999999999999999E-2</v>
      </c>
      <c r="AY67" s="297">
        <f>Cockpit!$H$31</f>
        <v>1.4999999999999999E-2</v>
      </c>
      <c r="AZ67" s="297">
        <f>Cockpit!$H$31</f>
        <v>1.4999999999999999E-2</v>
      </c>
      <c r="BA67" s="297">
        <f>Cockpit!$H$31</f>
        <v>1.4999999999999999E-2</v>
      </c>
      <c r="BB67" s="298">
        <f>Cockpit!$H$31</f>
        <v>1.4999999999999999E-2</v>
      </c>
    </row>
    <row r="68" spans="1:54">
      <c r="B68" s="479" t="s">
        <v>70</v>
      </c>
      <c r="C68" s="533"/>
      <c r="D68" s="480"/>
      <c r="E68" s="10">
        <f t="shared" ref="E68:BB68" si="704">E66*(1+E67)</f>
        <v>0</v>
      </c>
      <c r="F68" s="10">
        <f t="shared" si="704"/>
        <v>0</v>
      </c>
      <c r="G68" s="10">
        <f t="shared" si="704"/>
        <v>0</v>
      </c>
      <c r="H68" s="10">
        <f t="shared" si="704"/>
        <v>0</v>
      </c>
      <c r="I68" s="10">
        <f t="shared" si="704"/>
        <v>0</v>
      </c>
      <c r="J68" s="10">
        <f t="shared" si="704"/>
        <v>0</v>
      </c>
      <c r="K68" s="10">
        <f t="shared" si="704"/>
        <v>0</v>
      </c>
      <c r="L68" s="10">
        <f t="shared" si="704"/>
        <v>0</v>
      </c>
      <c r="M68" s="10">
        <f t="shared" si="704"/>
        <v>0</v>
      </c>
      <c r="N68" s="10">
        <f t="shared" si="704"/>
        <v>0</v>
      </c>
      <c r="O68" s="10">
        <f t="shared" si="704"/>
        <v>0</v>
      </c>
      <c r="P68" s="10">
        <f t="shared" si="704"/>
        <v>0</v>
      </c>
      <c r="Q68" s="10">
        <f t="shared" si="704"/>
        <v>0</v>
      </c>
      <c r="R68" s="10">
        <f t="shared" si="704"/>
        <v>0</v>
      </c>
      <c r="S68" s="10">
        <f t="shared" si="704"/>
        <v>0</v>
      </c>
      <c r="T68" s="10">
        <f t="shared" si="704"/>
        <v>0</v>
      </c>
      <c r="U68" s="10">
        <f t="shared" si="704"/>
        <v>0</v>
      </c>
      <c r="V68" s="10">
        <f t="shared" si="704"/>
        <v>0</v>
      </c>
      <c r="W68" s="10">
        <f t="shared" si="704"/>
        <v>0</v>
      </c>
      <c r="X68" s="10">
        <f t="shared" si="704"/>
        <v>0</v>
      </c>
      <c r="Y68" s="10">
        <f t="shared" si="704"/>
        <v>0</v>
      </c>
      <c r="Z68" s="10">
        <f t="shared" si="704"/>
        <v>0</v>
      </c>
      <c r="AA68" s="10">
        <f t="shared" si="704"/>
        <v>0</v>
      </c>
      <c r="AB68" s="10">
        <f t="shared" si="704"/>
        <v>0</v>
      </c>
      <c r="AC68" s="10">
        <f t="shared" si="704"/>
        <v>0</v>
      </c>
      <c r="AD68" s="10">
        <f t="shared" si="704"/>
        <v>0</v>
      </c>
      <c r="AE68" s="10">
        <f t="shared" si="704"/>
        <v>0</v>
      </c>
      <c r="AF68" s="10">
        <f t="shared" si="704"/>
        <v>0</v>
      </c>
      <c r="AG68" s="10">
        <f t="shared" si="704"/>
        <v>0</v>
      </c>
      <c r="AH68" s="10">
        <f t="shared" si="704"/>
        <v>0</v>
      </c>
      <c r="AI68" s="10">
        <f t="shared" si="704"/>
        <v>0</v>
      </c>
      <c r="AJ68" s="10">
        <f t="shared" si="704"/>
        <v>0</v>
      </c>
      <c r="AK68" s="10">
        <f t="shared" si="704"/>
        <v>0</v>
      </c>
      <c r="AL68" s="10">
        <f t="shared" si="704"/>
        <v>0</v>
      </c>
      <c r="AM68" s="10">
        <f t="shared" si="704"/>
        <v>0</v>
      </c>
      <c r="AN68" s="10">
        <f t="shared" si="704"/>
        <v>0</v>
      </c>
      <c r="AO68" s="10">
        <f t="shared" si="704"/>
        <v>0</v>
      </c>
      <c r="AP68" s="10">
        <f t="shared" si="704"/>
        <v>0</v>
      </c>
      <c r="AQ68" s="10">
        <f t="shared" si="704"/>
        <v>0</v>
      </c>
      <c r="AR68" s="10">
        <f t="shared" si="704"/>
        <v>0</v>
      </c>
      <c r="AS68" s="10">
        <f t="shared" si="704"/>
        <v>0</v>
      </c>
      <c r="AT68" s="10">
        <f t="shared" si="704"/>
        <v>0</v>
      </c>
      <c r="AU68" s="10">
        <f t="shared" si="704"/>
        <v>0</v>
      </c>
      <c r="AV68" s="10">
        <f t="shared" si="704"/>
        <v>0</v>
      </c>
      <c r="AW68" s="10">
        <f t="shared" si="704"/>
        <v>0</v>
      </c>
      <c r="AX68" s="10">
        <f t="shared" si="704"/>
        <v>0</v>
      </c>
      <c r="AY68" s="10">
        <f t="shared" si="704"/>
        <v>0</v>
      </c>
      <c r="AZ68" s="10">
        <f t="shared" si="704"/>
        <v>0</v>
      </c>
      <c r="BA68" s="10">
        <f t="shared" si="704"/>
        <v>0</v>
      </c>
      <c r="BB68" s="291">
        <f t="shared" si="704"/>
        <v>0</v>
      </c>
    </row>
    <row r="69" spans="1:54" ht="16" thickBot="1">
      <c r="B69" s="535" t="s">
        <v>316</v>
      </c>
      <c r="C69" s="536"/>
      <c r="D69" s="537"/>
      <c r="E69" s="377" t="str">
        <f>IFERROR(E68/$C65,"-")</f>
        <v>-</v>
      </c>
      <c r="F69" s="377" t="str">
        <f>IFERROR(F68/$C65,"-")</f>
        <v>-</v>
      </c>
      <c r="G69" s="377" t="str">
        <f t="shared" ref="G69" si="705">IFERROR(G68/$C65,"-")</f>
        <v>-</v>
      </c>
      <c r="H69" s="377" t="str">
        <f t="shared" ref="H69" si="706">IFERROR(H68/$C65,"-")</f>
        <v>-</v>
      </c>
      <c r="I69" s="377" t="str">
        <f t="shared" ref="I69" si="707">IFERROR(I68/$C65,"-")</f>
        <v>-</v>
      </c>
      <c r="J69" s="377" t="str">
        <f t="shared" ref="J69" si="708">IFERROR(J68/$C65,"-")</f>
        <v>-</v>
      </c>
      <c r="K69" s="377" t="str">
        <f t="shared" ref="K69" si="709">IFERROR(K68/$C65,"-")</f>
        <v>-</v>
      </c>
      <c r="L69" s="377" t="str">
        <f t="shared" ref="L69" si="710">IFERROR(L68/$C65,"-")</f>
        <v>-</v>
      </c>
      <c r="M69" s="377" t="str">
        <f t="shared" ref="M69" si="711">IFERROR(M68/$C65,"-")</f>
        <v>-</v>
      </c>
      <c r="N69" s="377" t="str">
        <f t="shared" ref="N69" si="712">IFERROR(N68/$C65,"-")</f>
        <v>-</v>
      </c>
      <c r="O69" s="377" t="str">
        <f t="shared" ref="O69" si="713">IFERROR(O68/$C65,"-")</f>
        <v>-</v>
      </c>
      <c r="P69" s="377" t="str">
        <f t="shared" ref="P69" si="714">IFERROR(P68/$C65,"-")</f>
        <v>-</v>
      </c>
      <c r="Q69" s="377" t="str">
        <f t="shared" ref="Q69" si="715">IFERROR(Q68/$C65,"-")</f>
        <v>-</v>
      </c>
      <c r="R69" s="377" t="str">
        <f t="shared" ref="R69" si="716">IFERROR(R68/$C65,"-")</f>
        <v>-</v>
      </c>
      <c r="S69" s="377" t="str">
        <f t="shared" ref="S69" si="717">IFERROR(S68/$C65,"-")</f>
        <v>-</v>
      </c>
      <c r="T69" s="377" t="str">
        <f t="shared" ref="T69" si="718">IFERROR(T68/$C65,"-")</f>
        <v>-</v>
      </c>
      <c r="U69" s="377" t="str">
        <f t="shared" ref="U69" si="719">IFERROR(U68/$C65,"-")</f>
        <v>-</v>
      </c>
      <c r="V69" s="377" t="str">
        <f t="shared" ref="V69" si="720">IFERROR(V68/$C65,"-")</f>
        <v>-</v>
      </c>
      <c r="W69" s="377" t="str">
        <f t="shared" ref="W69" si="721">IFERROR(W68/$C65,"-")</f>
        <v>-</v>
      </c>
      <c r="X69" s="377" t="str">
        <f t="shared" ref="X69" si="722">IFERROR(X68/$C65,"-")</f>
        <v>-</v>
      </c>
      <c r="Y69" s="377" t="str">
        <f t="shared" ref="Y69" si="723">IFERROR(Y68/$C65,"-")</f>
        <v>-</v>
      </c>
      <c r="Z69" s="377" t="str">
        <f t="shared" ref="Z69" si="724">IFERROR(Z68/$C65,"-")</f>
        <v>-</v>
      </c>
      <c r="AA69" s="377" t="str">
        <f t="shared" ref="AA69" si="725">IFERROR(AA68/$C65,"-")</f>
        <v>-</v>
      </c>
      <c r="AB69" s="377" t="str">
        <f t="shared" ref="AB69" si="726">IFERROR(AB68/$C65,"-")</f>
        <v>-</v>
      </c>
      <c r="AC69" s="377" t="str">
        <f t="shared" ref="AC69" si="727">IFERROR(AC68/$C65,"-")</f>
        <v>-</v>
      </c>
      <c r="AD69" s="377" t="str">
        <f t="shared" ref="AD69" si="728">IFERROR(AD68/$C65,"-")</f>
        <v>-</v>
      </c>
      <c r="AE69" s="377" t="str">
        <f t="shared" ref="AE69" si="729">IFERROR(AE68/$C65,"-")</f>
        <v>-</v>
      </c>
      <c r="AF69" s="377" t="str">
        <f t="shared" ref="AF69" si="730">IFERROR(AF68/$C65,"-")</f>
        <v>-</v>
      </c>
      <c r="AG69" s="377" t="str">
        <f t="shared" ref="AG69" si="731">IFERROR(AG68/$C65,"-")</f>
        <v>-</v>
      </c>
      <c r="AH69" s="377" t="str">
        <f t="shared" ref="AH69" si="732">IFERROR(AH68/$C65,"-")</f>
        <v>-</v>
      </c>
      <c r="AI69" s="377" t="str">
        <f t="shared" ref="AI69" si="733">IFERROR(AI68/$C65,"-")</f>
        <v>-</v>
      </c>
      <c r="AJ69" s="377" t="str">
        <f t="shared" ref="AJ69" si="734">IFERROR(AJ68/$C65,"-")</f>
        <v>-</v>
      </c>
      <c r="AK69" s="377" t="str">
        <f t="shared" ref="AK69" si="735">IFERROR(AK68/$C65,"-")</f>
        <v>-</v>
      </c>
      <c r="AL69" s="377" t="str">
        <f t="shared" ref="AL69" si="736">IFERROR(AL68/$C65,"-")</f>
        <v>-</v>
      </c>
      <c r="AM69" s="377" t="str">
        <f t="shared" ref="AM69" si="737">IFERROR(AM68/$C65,"-")</f>
        <v>-</v>
      </c>
      <c r="AN69" s="377" t="str">
        <f t="shared" ref="AN69" si="738">IFERROR(AN68/$C65,"-")</f>
        <v>-</v>
      </c>
      <c r="AO69" s="377" t="str">
        <f t="shared" ref="AO69" si="739">IFERROR(AO68/$C65,"-")</f>
        <v>-</v>
      </c>
      <c r="AP69" s="377" t="str">
        <f t="shared" ref="AP69" si="740">IFERROR(AP68/$C65,"-")</f>
        <v>-</v>
      </c>
      <c r="AQ69" s="377" t="str">
        <f t="shared" ref="AQ69" si="741">IFERROR(AQ68/$C65,"-")</f>
        <v>-</v>
      </c>
      <c r="AR69" s="377" t="str">
        <f t="shared" ref="AR69" si="742">IFERROR(AR68/$C65,"-")</f>
        <v>-</v>
      </c>
      <c r="AS69" s="377" t="str">
        <f t="shared" ref="AS69" si="743">IFERROR(AS68/$C65,"-")</f>
        <v>-</v>
      </c>
      <c r="AT69" s="377" t="str">
        <f t="shared" ref="AT69" si="744">IFERROR(AT68/$C65,"-")</f>
        <v>-</v>
      </c>
      <c r="AU69" s="377" t="str">
        <f t="shared" ref="AU69" si="745">IFERROR(AU68/$C65,"-")</f>
        <v>-</v>
      </c>
      <c r="AV69" s="377" t="str">
        <f t="shared" ref="AV69" si="746">IFERROR(AV68/$C65,"-")</f>
        <v>-</v>
      </c>
      <c r="AW69" s="377" t="str">
        <f t="shared" ref="AW69" si="747">IFERROR(AW68/$C65,"-")</f>
        <v>-</v>
      </c>
      <c r="AX69" s="377" t="str">
        <f t="shared" ref="AX69" si="748">IFERROR(AX68/$C65,"-")</f>
        <v>-</v>
      </c>
      <c r="AY69" s="377" t="str">
        <f t="shared" ref="AY69" si="749">IFERROR(AY68/$C65,"-")</f>
        <v>-</v>
      </c>
      <c r="AZ69" s="377" t="str">
        <f t="shared" ref="AZ69" si="750">IFERROR(AZ68/$C65,"-")</f>
        <v>-</v>
      </c>
      <c r="BA69" s="377" t="str">
        <f t="shared" ref="BA69" si="751">IFERROR(BA68/$C65,"-")</f>
        <v>-</v>
      </c>
      <c r="BB69" s="378" t="str">
        <f t="shared" ref="BB69" si="752">IFERROR(BB68/$C65,"-")</f>
        <v>-</v>
      </c>
    </row>
    <row r="70" spans="1:54" ht="17.25" customHeight="1" thickBot="1">
      <c r="J70" s="6"/>
      <c r="K70" s="6"/>
      <c r="L70" s="6"/>
      <c r="M70" s="6"/>
      <c r="O70" s="5"/>
      <c r="P70" s="5"/>
      <c r="Q70" s="5"/>
      <c r="R70" s="5"/>
    </row>
    <row r="71" spans="1:54" ht="17" thickBot="1">
      <c r="A71"/>
      <c r="B71" s="538" t="s">
        <v>321</v>
      </c>
      <c r="C71" s="539"/>
      <c r="D71" s="34"/>
      <c r="E71" s="283"/>
      <c r="J71" s="6"/>
      <c r="K71" s="6"/>
      <c r="L71" s="6"/>
      <c r="M71" s="6"/>
    </row>
    <row r="72" spans="1:54" ht="16" thickBot="1">
      <c r="B72" s="370" t="s">
        <v>11</v>
      </c>
      <c r="C72" s="379">
        <v>0</v>
      </c>
      <c r="D72" s="374"/>
      <c r="E72" s="375">
        <f t="shared" ref="E72:AJ72" si="753">E$9</f>
        <v>2020</v>
      </c>
      <c r="F72" s="287">
        <f t="shared" si="753"/>
        <v>2021</v>
      </c>
      <c r="G72" s="287">
        <f t="shared" si="753"/>
        <v>2022</v>
      </c>
      <c r="H72" s="287">
        <f t="shared" si="753"/>
        <v>2023</v>
      </c>
      <c r="I72" s="287">
        <f t="shared" si="753"/>
        <v>2024</v>
      </c>
      <c r="J72" s="287">
        <f t="shared" si="753"/>
        <v>2025</v>
      </c>
      <c r="K72" s="287">
        <f t="shared" si="753"/>
        <v>2026</v>
      </c>
      <c r="L72" s="287">
        <f t="shared" si="753"/>
        <v>2027</v>
      </c>
      <c r="M72" s="287">
        <f t="shared" si="753"/>
        <v>2028</v>
      </c>
      <c r="N72" s="287">
        <f t="shared" si="753"/>
        <v>2029</v>
      </c>
      <c r="O72" s="287">
        <f t="shared" si="753"/>
        <v>2030</v>
      </c>
      <c r="P72" s="287">
        <f t="shared" si="753"/>
        <v>2031</v>
      </c>
      <c r="Q72" s="287">
        <f t="shared" si="753"/>
        <v>2032</v>
      </c>
      <c r="R72" s="287">
        <f t="shared" si="753"/>
        <v>2033</v>
      </c>
      <c r="S72" s="287">
        <f t="shared" si="753"/>
        <v>2034</v>
      </c>
      <c r="T72" s="287">
        <f t="shared" si="753"/>
        <v>2035</v>
      </c>
      <c r="U72" s="287">
        <f t="shared" si="753"/>
        <v>2036</v>
      </c>
      <c r="V72" s="287">
        <f t="shared" si="753"/>
        <v>2037</v>
      </c>
      <c r="W72" s="287">
        <f t="shared" si="753"/>
        <v>2038</v>
      </c>
      <c r="X72" s="287">
        <f t="shared" si="753"/>
        <v>2039</v>
      </c>
      <c r="Y72" s="287">
        <f t="shared" si="753"/>
        <v>2040</v>
      </c>
      <c r="Z72" s="287">
        <f t="shared" si="753"/>
        <v>2041</v>
      </c>
      <c r="AA72" s="287">
        <f t="shared" si="753"/>
        <v>2042</v>
      </c>
      <c r="AB72" s="287">
        <f t="shared" si="753"/>
        <v>2043</v>
      </c>
      <c r="AC72" s="287">
        <f t="shared" si="753"/>
        <v>2044</v>
      </c>
      <c r="AD72" s="287">
        <f t="shared" si="753"/>
        <v>2045</v>
      </c>
      <c r="AE72" s="287">
        <f t="shared" si="753"/>
        <v>2046</v>
      </c>
      <c r="AF72" s="287">
        <f t="shared" si="753"/>
        <v>2047</v>
      </c>
      <c r="AG72" s="287">
        <f t="shared" si="753"/>
        <v>2048</v>
      </c>
      <c r="AH72" s="287">
        <f t="shared" si="753"/>
        <v>2049</v>
      </c>
      <c r="AI72" s="287">
        <f t="shared" si="753"/>
        <v>2050</v>
      </c>
      <c r="AJ72" s="287">
        <f t="shared" si="753"/>
        <v>2051</v>
      </c>
      <c r="AK72" s="287">
        <f t="shared" ref="AK72:BB72" si="754">AK$9</f>
        <v>2052</v>
      </c>
      <c r="AL72" s="287">
        <f t="shared" si="754"/>
        <v>2053</v>
      </c>
      <c r="AM72" s="287">
        <f t="shared" si="754"/>
        <v>2054</v>
      </c>
      <c r="AN72" s="287">
        <f t="shared" si="754"/>
        <v>2055</v>
      </c>
      <c r="AO72" s="287">
        <f t="shared" si="754"/>
        <v>2056</v>
      </c>
      <c r="AP72" s="287">
        <f t="shared" si="754"/>
        <v>2057</v>
      </c>
      <c r="AQ72" s="287">
        <f t="shared" si="754"/>
        <v>2058</v>
      </c>
      <c r="AR72" s="287">
        <f t="shared" si="754"/>
        <v>2059</v>
      </c>
      <c r="AS72" s="287">
        <f t="shared" si="754"/>
        <v>2060</v>
      </c>
      <c r="AT72" s="287">
        <f t="shared" si="754"/>
        <v>2061</v>
      </c>
      <c r="AU72" s="287">
        <f t="shared" si="754"/>
        <v>2062</v>
      </c>
      <c r="AV72" s="287">
        <f t="shared" si="754"/>
        <v>2063</v>
      </c>
      <c r="AW72" s="287">
        <f t="shared" si="754"/>
        <v>2064</v>
      </c>
      <c r="AX72" s="287">
        <f t="shared" si="754"/>
        <v>2065</v>
      </c>
      <c r="AY72" s="287">
        <f t="shared" si="754"/>
        <v>2066</v>
      </c>
      <c r="AZ72" s="287">
        <f t="shared" si="754"/>
        <v>2067</v>
      </c>
      <c r="BA72" s="287">
        <f t="shared" si="754"/>
        <v>2068</v>
      </c>
      <c r="BB72" s="288">
        <f t="shared" si="754"/>
        <v>2069</v>
      </c>
    </row>
    <row r="73" spans="1:54">
      <c r="A73"/>
      <c r="B73" s="484" t="s">
        <v>273</v>
      </c>
      <c r="C73" s="534"/>
      <c r="D73" s="485"/>
      <c r="E73" s="315">
        <v>0</v>
      </c>
      <c r="F73" s="289">
        <f>E75</f>
        <v>0</v>
      </c>
      <c r="G73" s="289">
        <f t="shared" ref="G73" si="755">F75</f>
        <v>0</v>
      </c>
      <c r="H73" s="289">
        <f t="shared" ref="H73" si="756">G75</f>
        <v>0</v>
      </c>
      <c r="I73" s="289">
        <f t="shared" ref="I73" si="757">H75</f>
        <v>0</v>
      </c>
      <c r="J73" s="289">
        <f t="shared" ref="J73" si="758">I75</f>
        <v>0</v>
      </c>
      <c r="K73" s="289">
        <f t="shared" ref="K73" si="759">J75</f>
        <v>0</v>
      </c>
      <c r="L73" s="289">
        <f t="shared" ref="L73" si="760">K75</f>
        <v>0</v>
      </c>
      <c r="M73" s="289">
        <f t="shared" ref="M73" si="761">L75</f>
        <v>0</v>
      </c>
      <c r="N73" s="289">
        <f t="shared" ref="N73" si="762">M75</f>
        <v>0</v>
      </c>
      <c r="O73" s="289">
        <f t="shared" ref="O73" si="763">N75</f>
        <v>0</v>
      </c>
      <c r="P73" s="289">
        <f t="shared" ref="P73" si="764">O75</f>
        <v>0</v>
      </c>
      <c r="Q73" s="289">
        <f t="shared" ref="Q73" si="765">P75</f>
        <v>0</v>
      </c>
      <c r="R73" s="289">
        <f t="shared" ref="R73" si="766">Q75</f>
        <v>0</v>
      </c>
      <c r="S73" s="289">
        <f t="shared" ref="S73" si="767">R75</f>
        <v>0</v>
      </c>
      <c r="T73" s="289">
        <f t="shared" ref="T73" si="768">S75</f>
        <v>0</v>
      </c>
      <c r="U73" s="289">
        <f t="shared" ref="U73" si="769">T75</f>
        <v>0</v>
      </c>
      <c r="V73" s="289">
        <f t="shared" ref="V73" si="770">U75</f>
        <v>0</v>
      </c>
      <c r="W73" s="289">
        <f t="shared" ref="W73" si="771">V75</f>
        <v>0</v>
      </c>
      <c r="X73" s="289">
        <f t="shared" ref="X73" si="772">W75</f>
        <v>0</v>
      </c>
      <c r="Y73" s="289">
        <f t="shared" ref="Y73" si="773">X75</f>
        <v>0</v>
      </c>
      <c r="Z73" s="289">
        <f t="shared" ref="Z73" si="774">Y75</f>
        <v>0</v>
      </c>
      <c r="AA73" s="289">
        <f t="shared" ref="AA73" si="775">Z75</f>
        <v>0</v>
      </c>
      <c r="AB73" s="289">
        <f t="shared" ref="AB73" si="776">AA75</f>
        <v>0</v>
      </c>
      <c r="AC73" s="289">
        <f t="shared" ref="AC73" si="777">AB75</f>
        <v>0</v>
      </c>
      <c r="AD73" s="289">
        <f t="shared" ref="AD73" si="778">AC75</f>
        <v>0</v>
      </c>
      <c r="AE73" s="289">
        <f t="shared" ref="AE73" si="779">AD75</f>
        <v>0</v>
      </c>
      <c r="AF73" s="289">
        <f t="shared" ref="AF73" si="780">AE75</f>
        <v>0</v>
      </c>
      <c r="AG73" s="289">
        <f t="shared" ref="AG73" si="781">AF75</f>
        <v>0</v>
      </c>
      <c r="AH73" s="289">
        <f t="shared" ref="AH73" si="782">AG75</f>
        <v>0</v>
      </c>
      <c r="AI73" s="289">
        <f t="shared" ref="AI73" si="783">AH75</f>
        <v>0</v>
      </c>
      <c r="AJ73" s="289">
        <f t="shared" ref="AJ73" si="784">AI75</f>
        <v>0</v>
      </c>
      <c r="AK73" s="289">
        <f t="shared" ref="AK73" si="785">AJ75</f>
        <v>0</v>
      </c>
      <c r="AL73" s="289">
        <f t="shared" ref="AL73" si="786">AK75</f>
        <v>0</v>
      </c>
      <c r="AM73" s="289">
        <f t="shared" ref="AM73" si="787">AL75</f>
        <v>0</v>
      </c>
      <c r="AN73" s="289">
        <f t="shared" ref="AN73" si="788">AM75</f>
        <v>0</v>
      </c>
      <c r="AO73" s="289">
        <f t="shared" ref="AO73" si="789">AN75</f>
        <v>0</v>
      </c>
      <c r="AP73" s="289">
        <f t="shared" ref="AP73" si="790">AO75</f>
        <v>0</v>
      </c>
      <c r="AQ73" s="289">
        <f t="shared" ref="AQ73" si="791">AP75</f>
        <v>0</v>
      </c>
      <c r="AR73" s="289">
        <f t="shared" ref="AR73" si="792">AQ75</f>
        <v>0</v>
      </c>
      <c r="AS73" s="289">
        <f t="shared" ref="AS73" si="793">AR75</f>
        <v>0</v>
      </c>
      <c r="AT73" s="289">
        <f t="shared" ref="AT73" si="794">AS75</f>
        <v>0</v>
      </c>
      <c r="AU73" s="289">
        <f t="shared" ref="AU73" si="795">AT75</f>
        <v>0</v>
      </c>
      <c r="AV73" s="289">
        <f t="shared" ref="AV73" si="796">AU75</f>
        <v>0</v>
      </c>
      <c r="AW73" s="289">
        <f t="shared" ref="AW73" si="797">AV75</f>
        <v>0</v>
      </c>
      <c r="AX73" s="289">
        <f t="shared" ref="AX73" si="798">AW75</f>
        <v>0</v>
      </c>
      <c r="AY73" s="289">
        <f t="shared" ref="AY73" si="799">AX75</f>
        <v>0</v>
      </c>
      <c r="AZ73" s="289">
        <f t="shared" ref="AZ73" si="800">AY75</f>
        <v>0</v>
      </c>
      <c r="BA73" s="289">
        <f t="shared" ref="BA73" si="801">AZ75</f>
        <v>0</v>
      </c>
      <c r="BB73" s="290">
        <f t="shared" ref="BB73" si="802">BA75</f>
        <v>0</v>
      </c>
    </row>
    <row r="74" spans="1:54">
      <c r="A74"/>
      <c r="B74" s="479" t="s">
        <v>108</v>
      </c>
      <c r="C74" s="533"/>
      <c r="D74" s="480"/>
      <c r="E74" s="297">
        <f>Cockpit!$H$31</f>
        <v>1.4999999999999999E-2</v>
      </c>
      <c r="F74" s="297">
        <f>Cockpit!$H$31</f>
        <v>1.4999999999999999E-2</v>
      </c>
      <c r="G74" s="297">
        <f>Cockpit!$H$31</f>
        <v>1.4999999999999999E-2</v>
      </c>
      <c r="H74" s="297">
        <f>Cockpit!$H$31</f>
        <v>1.4999999999999999E-2</v>
      </c>
      <c r="I74" s="297">
        <f>Cockpit!$H$31</f>
        <v>1.4999999999999999E-2</v>
      </c>
      <c r="J74" s="297">
        <f>Cockpit!$H$31</f>
        <v>1.4999999999999999E-2</v>
      </c>
      <c r="K74" s="297">
        <f>Cockpit!$H$31</f>
        <v>1.4999999999999999E-2</v>
      </c>
      <c r="L74" s="297">
        <f>Cockpit!$H$31</f>
        <v>1.4999999999999999E-2</v>
      </c>
      <c r="M74" s="297">
        <f>Cockpit!$H$31</f>
        <v>1.4999999999999999E-2</v>
      </c>
      <c r="N74" s="297">
        <f>Cockpit!$H$31</f>
        <v>1.4999999999999999E-2</v>
      </c>
      <c r="O74" s="297">
        <f>Cockpit!$H$31</f>
        <v>1.4999999999999999E-2</v>
      </c>
      <c r="P74" s="297">
        <f>Cockpit!$H$31</f>
        <v>1.4999999999999999E-2</v>
      </c>
      <c r="Q74" s="297">
        <f>Cockpit!$H$31</f>
        <v>1.4999999999999999E-2</v>
      </c>
      <c r="R74" s="297">
        <f>Cockpit!$H$31</f>
        <v>1.4999999999999999E-2</v>
      </c>
      <c r="S74" s="297">
        <f>Cockpit!$H$31</f>
        <v>1.4999999999999999E-2</v>
      </c>
      <c r="T74" s="297">
        <f>Cockpit!$H$31</f>
        <v>1.4999999999999999E-2</v>
      </c>
      <c r="U74" s="297">
        <f>Cockpit!$H$31</f>
        <v>1.4999999999999999E-2</v>
      </c>
      <c r="V74" s="297">
        <f>Cockpit!$H$31</f>
        <v>1.4999999999999999E-2</v>
      </c>
      <c r="W74" s="297">
        <f>Cockpit!$H$31</f>
        <v>1.4999999999999999E-2</v>
      </c>
      <c r="X74" s="297">
        <f>Cockpit!$H$31</f>
        <v>1.4999999999999999E-2</v>
      </c>
      <c r="Y74" s="297">
        <f>Cockpit!$H$31</f>
        <v>1.4999999999999999E-2</v>
      </c>
      <c r="Z74" s="297">
        <f>Cockpit!$H$31</f>
        <v>1.4999999999999999E-2</v>
      </c>
      <c r="AA74" s="297">
        <f>Cockpit!$H$31</f>
        <v>1.4999999999999999E-2</v>
      </c>
      <c r="AB74" s="297">
        <f>Cockpit!$H$31</f>
        <v>1.4999999999999999E-2</v>
      </c>
      <c r="AC74" s="297">
        <f>Cockpit!$H$31</f>
        <v>1.4999999999999999E-2</v>
      </c>
      <c r="AD74" s="297">
        <f>Cockpit!$H$31</f>
        <v>1.4999999999999999E-2</v>
      </c>
      <c r="AE74" s="297">
        <f>Cockpit!$H$31</f>
        <v>1.4999999999999999E-2</v>
      </c>
      <c r="AF74" s="297">
        <f>Cockpit!$H$31</f>
        <v>1.4999999999999999E-2</v>
      </c>
      <c r="AG74" s="297">
        <f>Cockpit!$H$31</f>
        <v>1.4999999999999999E-2</v>
      </c>
      <c r="AH74" s="297">
        <f>Cockpit!$H$31</f>
        <v>1.4999999999999999E-2</v>
      </c>
      <c r="AI74" s="297">
        <f>Cockpit!$H$31</f>
        <v>1.4999999999999999E-2</v>
      </c>
      <c r="AJ74" s="297">
        <f>Cockpit!$H$31</f>
        <v>1.4999999999999999E-2</v>
      </c>
      <c r="AK74" s="297">
        <f>Cockpit!$H$31</f>
        <v>1.4999999999999999E-2</v>
      </c>
      <c r="AL74" s="297">
        <f>Cockpit!$H$31</f>
        <v>1.4999999999999999E-2</v>
      </c>
      <c r="AM74" s="297">
        <f>Cockpit!$H$31</f>
        <v>1.4999999999999999E-2</v>
      </c>
      <c r="AN74" s="297">
        <f>Cockpit!$H$31</f>
        <v>1.4999999999999999E-2</v>
      </c>
      <c r="AO74" s="297">
        <f>Cockpit!$H$31</f>
        <v>1.4999999999999999E-2</v>
      </c>
      <c r="AP74" s="297">
        <f>Cockpit!$H$31</f>
        <v>1.4999999999999999E-2</v>
      </c>
      <c r="AQ74" s="297">
        <f>Cockpit!$H$31</f>
        <v>1.4999999999999999E-2</v>
      </c>
      <c r="AR74" s="297">
        <f>Cockpit!$H$31</f>
        <v>1.4999999999999999E-2</v>
      </c>
      <c r="AS74" s="297">
        <f>Cockpit!$H$31</f>
        <v>1.4999999999999999E-2</v>
      </c>
      <c r="AT74" s="297">
        <f>Cockpit!$H$31</f>
        <v>1.4999999999999999E-2</v>
      </c>
      <c r="AU74" s="297">
        <f>Cockpit!$H$31</f>
        <v>1.4999999999999999E-2</v>
      </c>
      <c r="AV74" s="297">
        <f>Cockpit!$H$31</f>
        <v>1.4999999999999999E-2</v>
      </c>
      <c r="AW74" s="297">
        <f>Cockpit!$H$31</f>
        <v>1.4999999999999999E-2</v>
      </c>
      <c r="AX74" s="297">
        <f>Cockpit!$H$31</f>
        <v>1.4999999999999999E-2</v>
      </c>
      <c r="AY74" s="297">
        <f>Cockpit!$H$31</f>
        <v>1.4999999999999999E-2</v>
      </c>
      <c r="AZ74" s="297">
        <f>Cockpit!$H$31</f>
        <v>1.4999999999999999E-2</v>
      </c>
      <c r="BA74" s="297">
        <f>Cockpit!$H$31</f>
        <v>1.4999999999999999E-2</v>
      </c>
      <c r="BB74" s="298">
        <f>Cockpit!$H$31</f>
        <v>1.4999999999999999E-2</v>
      </c>
    </row>
    <row r="75" spans="1:54">
      <c r="B75" s="479" t="s">
        <v>70</v>
      </c>
      <c r="C75" s="533"/>
      <c r="D75" s="480"/>
      <c r="E75" s="10">
        <f t="shared" ref="E75:BB75" si="803">E73*(1+E74)</f>
        <v>0</v>
      </c>
      <c r="F75" s="10">
        <f t="shared" si="803"/>
        <v>0</v>
      </c>
      <c r="G75" s="10">
        <f t="shared" si="803"/>
        <v>0</v>
      </c>
      <c r="H75" s="10">
        <f t="shared" si="803"/>
        <v>0</v>
      </c>
      <c r="I75" s="10">
        <f t="shared" si="803"/>
        <v>0</v>
      </c>
      <c r="J75" s="10">
        <f t="shared" si="803"/>
        <v>0</v>
      </c>
      <c r="K75" s="10">
        <f t="shared" si="803"/>
        <v>0</v>
      </c>
      <c r="L75" s="10">
        <f t="shared" si="803"/>
        <v>0</v>
      </c>
      <c r="M75" s="10">
        <f t="shared" si="803"/>
        <v>0</v>
      </c>
      <c r="N75" s="10">
        <f t="shared" si="803"/>
        <v>0</v>
      </c>
      <c r="O75" s="10">
        <f t="shared" si="803"/>
        <v>0</v>
      </c>
      <c r="P75" s="10">
        <f t="shared" si="803"/>
        <v>0</v>
      </c>
      <c r="Q75" s="10">
        <f t="shared" si="803"/>
        <v>0</v>
      </c>
      <c r="R75" s="10">
        <f t="shared" si="803"/>
        <v>0</v>
      </c>
      <c r="S75" s="10">
        <f t="shared" si="803"/>
        <v>0</v>
      </c>
      <c r="T75" s="10">
        <f t="shared" si="803"/>
        <v>0</v>
      </c>
      <c r="U75" s="10">
        <f t="shared" si="803"/>
        <v>0</v>
      </c>
      <c r="V75" s="10">
        <f t="shared" si="803"/>
        <v>0</v>
      </c>
      <c r="W75" s="10">
        <f t="shared" si="803"/>
        <v>0</v>
      </c>
      <c r="X75" s="10">
        <f t="shared" si="803"/>
        <v>0</v>
      </c>
      <c r="Y75" s="10">
        <f t="shared" si="803"/>
        <v>0</v>
      </c>
      <c r="Z75" s="10">
        <f t="shared" si="803"/>
        <v>0</v>
      </c>
      <c r="AA75" s="10">
        <f t="shared" si="803"/>
        <v>0</v>
      </c>
      <c r="AB75" s="10">
        <f t="shared" si="803"/>
        <v>0</v>
      </c>
      <c r="AC75" s="10">
        <f t="shared" si="803"/>
        <v>0</v>
      </c>
      <c r="AD75" s="10">
        <f t="shared" si="803"/>
        <v>0</v>
      </c>
      <c r="AE75" s="10">
        <f t="shared" si="803"/>
        <v>0</v>
      </c>
      <c r="AF75" s="10">
        <f t="shared" si="803"/>
        <v>0</v>
      </c>
      <c r="AG75" s="10">
        <f t="shared" si="803"/>
        <v>0</v>
      </c>
      <c r="AH75" s="10">
        <f t="shared" si="803"/>
        <v>0</v>
      </c>
      <c r="AI75" s="10">
        <f t="shared" si="803"/>
        <v>0</v>
      </c>
      <c r="AJ75" s="10">
        <f t="shared" si="803"/>
        <v>0</v>
      </c>
      <c r="AK75" s="10">
        <f t="shared" si="803"/>
        <v>0</v>
      </c>
      <c r="AL75" s="10">
        <f t="shared" si="803"/>
        <v>0</v>
      </c>
      <c r="AM75" s="10">
        <f t="shared" si="803"/>
        <v>0</v>
      </c>
      <c r="AN75" s="10">
        <f t="shared" si="803"/>
        <v>0</v>
      </c>
      <c r="AO75" s="10">
        <f t="shared" si="803"/>
        <v>0</v>
      </c>
      <c r="AP75" s="10">
        <f t="shared" si="803"/>
        <v>0</v>
      </c>
      <c r="AQ75" s="10">
        <f t="shared" si="803"/>
        <v>0</v>
      </c>
      <c r="AR75" s="10">
        <f t="shared" si="803"/>
        <v>0</v>
      </c>
      <c r="AS75" s="10">
        <f t="shared" si="803"/>
        <v>0</v>
      </c>
      <c r="AT75" s="10">
        <f t="shared" si="803"/>
        <v>0</v>
      </c>
      <c r="AU75" s="10">
        <f t="shared" si="803"/>
        <v>0</v>
      </c>
      <c r="AV75" s="10">
        <f t="shared" si="803"/>
        <v>0</v>
      </c>
      <c r="AW75" s="10">
        <f t="shared" si="803"/>
        <v>0</v>
      </c>
      <c r="AX75" s="10">
        <f t="shared" si="803"/>
        <v>0</v>
      </c>
      <c r="AY75" s="10">
        <f t="shared" si="803"/>
        <v>0</v>
      </c>
      <c r="AZ75" s="10">
        <f t="shared" si="803"/>
        <v>0</v>
      </c>
      <c r="BA75" s="10">
        <f t="shared" si="803"/>
        <v>0</v>
      </c>
      <c r="BB75" s="291">
        <f t="shared" si="803"/>
        <v>0</v>
      </c>
    </row>
    <row r="76" spans="1:54" ht="16" thickBot="1">
      <c r="B76" s="535" t="s">
        <v>316</v>
      </c>
      <c r="C76" s="536"/>
      <c r="D76" s="537"/>
      <c r="E76" s="377" t="str">
        <f>IFERROR(E75/$C72,"-")</f>
        <v>-</v>
      </c>
      <c r="F76" s="377" t="str">
        <f>IFERROR(F75/$C72,"-")</f>
        <v>-</v>
      </c>
      <c r="G76" s="377" t="str">
        <f t="shared" ref="G76" si="804">IFERROR(G75/$C72,"-")</f>
        <v>-</v>
      </c>
      <c r="H76" s="377" t="str">
        <f t="shared" ref="H76" si="805">IFERROR(H75/$C72,"-")</f>
        <v>-</v>
      </c>
      <c r="I76" s="377" t="str">
        <f t="shared" ref="I76" si="806">IFERROR(I75/$C72,"-")</f>
        <v>-</v>
      </c>
      <c r="J76" s="377" t="str">
        <f t="shared" ref="J76" si="807">IFERROR(J75/$C72,"-")</f>
        <v>-</v>
      </c>
      <c r="K76" s="377" t="str">
        <f t="shared" ref="K76" si="808">IFERROR(K75/$C72,"-")</f>
        <v>-</v>
      </c>
      <c r="L76" s="377" t="str">
        <f t="shared" ref="L76" si="809">IFERROR(L75/$C72,"-")</f>
        <v>-</v>
      </c>
      <c r="M76" s="377" t="str">
        <f t="shared" ref="M76" si="810">IFERROR(M75/$C72,"-")</f>
        <v>-</v>
      </c>
      <c r="N76" s="377" t="str">
        <f t="shared" ref="N76" si="811">IFERROR(N75/$C72,"-")</f>
        <v>-</v>
      </c>
      <c r="O76" s="377" t="str">
        <f t="shared" ref="O76" si="812">IFERROR(O75/$C72,"-")</f>
        <v>-</v>
      </c>
      <c r="P76" s="377" t="str">
        <f t="shared" ref="P76" si="813">IFERROR(P75/$C72,"-")</f>
        <v>-</v>
      </c>
      <c r="Q76" s="377" t="str">
        <f t="shared" ref="Q76" si="814">IFERROR(Q75/$C72,"-")</f>
        <v>-</v>
      </c>
      <c r="R76" s="377" t="str">
        <f t="shared" ref="R76" si="815">IFERROR(R75/$C72,"-")</f>
        <v>-</v>
      </c>
      <c r="S76" s="377" t="str">
        <f t="shared" ref="S76" si="816">IFERROR(S75/$C72,"-")</f>
        <v>-</v>
      </c>
      <c r="T76" s="377" t="str">
        <f t="shared" ref="T76" si="817">IFERROR(T75/$C72,"-")</f>
        <v>-</v>
      </c>
      <c r="U76" s="377" t="str">
        <f t="shared" ref="U76" si="818">IFERROR(U75/$C72,"-")</f>
        <v>-</v>
      </c>
      <c r="V76" s="377" t="str">
        <f t="shared" ref="V76" si="819">IFERROR(V75/$C72,"-")</f>
        <v>-</v>
      </c>
      <c r="W76" s="377" t="str">
        <f t="shared" ref="W76" si="820">IFERROR(W75/$C72,"-")</f>
        <v>-</v>
      </c>
      <c r="X76" s="377" t="str">
        <f t="shared" ref="X76" si="821">IFERROR(X75/$C72,"-")</f>
        <v>-</v>
      </c>
      <c r="Y76" s="377" t="str">
        <f t="shared" ref="Y76" si="822">IFERROR(Y75/$C72,"-")</f>
        <v>-</v>
      </c>
      <c r="Z76" s="377" t="str">
        <f t="shared" ref="Z76" si="823">IFERROR(Z75/$C72,"-")</f>
        <v>-</v>
      </c>
      <c r="AA76" s="377" t="str">
        <f t="shared" ref="AA76" si="824">IFERROR(AA75/$C72,"-")</f>
        <v>-</v>
      </c>
      <c r="AB76" s="377" t="str">
        <f t="shared" ref="AB76" si="825">IFERROR(AB75/$C72,"-")</f>
        <v>-</v>
      </c>
      <c r="AC76" s="377" t="str">
        <f t="shared" ref="AC76" si="826">IFERROR(AC75/$C72,"-")</f>
        <v>-</v>
      </c>
      <c r="AD76" s="377" t="str">
        <f t="shared" ref="AD76" si="827">IFERROR(AD75/$C72,"-")</f>
        <v>-</v>
      </c>
      <c r="AE76" s="377" t="str">
        <f t="shared" ref="AE76" si="828">IFERROR(AE75/$C72,"-")</f>
        <v>-</v>
      </c>
      <c r="AF76" s="377" t="str">
        <f t="shared" ref="AF76" si="829">IFERROR(AF75/$C72,"-")</f>
        <v>-</v>
      </c>
      <c r="AG76" s="377" t="str">
        <f t="shared" ref="AG76" si="830">IFERROR(AG75/$C72,"-")</f>
        <v>-</v>
      </c>
      <c r="AH76" s="377" t="str">
        <f t="shared" ref="AH76" si="831">IFERROR(AH75/$C72,"-")</f>
        <v>-</v>
      </c>
      <c r="AI76" s="377" t="str">
        <f t="shared" ref="AI76" si="832">IFERROR(AI75/$C72,"-")</f>
        <v>-</v>
      </c>
      <c r="AJ76" s="377" t="str">
        <f t="shared" ref="AJ76" si="833">IFERROR(AJ75/$C72,"-")</f>
        <v>-</v>
      </c>
      <c r="AK76" s="377" t="str">
        <f t="shared" ref="AK76" si="834">IFERROR(AK75/$C72,"-")</f>
        <v>-</v>
      </c>
      <c r="AL76" s="377" t="str">
        <f t="shared" ref="AL76" si="835">IFERROR(AL75/$C72,"-")</f>
        <v>-</v>
      </c>
      <c r="AM76" s="377" t="str">
        <f t="shared" ref="AM76" si="836">IFERROR(AM75/$C72,"-")</f>
        <v>-</v>
      </c>
      <c r="AN76" s="377" t="str">
        <f t="shared" ref="AN76" si="837">IFERROR(AN75/$C72,"-")</f>
        <v>-</v>
      </c>
      <c r="AO76" s="377" t="str">
        <f t="shared" ref="AO76" si="838">IFERROR(AO75/$C72,"-")</f>
        <v>-</v>
      </c>
      <c r="AP76" s="377" t="str">
        <f t="shared" ref="AP76" si="839">IFERROR(AP75/$C72,"-")</f>
        <v>-</v>
      </c>
      <c r="AQ76" s="377" t="str">
        <f t="shared" ref="AQ76" si="840">IFERROR(AQ75/$C72,"-")</f>
        <v>-</v>
      </c>
      <c r="AR76" s="377" t="str">
        <f t="shared" ref="AR76" si="841">IFERROR(AR75/$C72,"-")</f>
        <v>-</v>
      </c>
      <c r="AS76" s="377" t="str">
        <f t="shared" ref="AS76" si="842">IFERROR(AS75/$C72,"-")</f>
        <v>-</v>
      </c>
      <c r="AT76" s="377" t="str">
        <f t="shared" ref="AT76" si="843">IFERROR(AT75/$C72,"-")</f>
        <v>-</v>
      </c>
      <c r="AU76" s="377" t="str">
        <f t="shared" ref="AU76" si="844">IFERROR(AU75/$C72,"-")</f>
        <v>-</v>
      </c>
      <c r="AV76" s="377" t="str">
        <f t="shared" ref="AV76" si="845">IFERROR(AV75/$C72,"-")</f>
        <v>-</v>
      </c>
      <c r="AW76" s="377" t="str">
        <f t="shared" ref="AW76" si="846">IFERROR(AW75/$C72,"-")</f>
        <v>-</v>
      </c>
      <c r="AX76" s="377" t="str">
        <f t="shared" ref="AX76" si="847">IFERROR(AX75/$C72,"-")</f>
        <v>-</v>
      </c>
      <c r="AY76" s="377" t="str">
        <f t="shared" ref="AY76" si="848">IFERROR(AY75/$C72,"-")</f>
        <v>-</v>
      </c>
      <c r="AZ76" s="377" t="str">
        <f t="shared" ref="AZ76" si="849">IFERROR(AZ75/$C72,"-")</f>
        <v>-</v>
      </c>
      <c r="BA76" s="377" t="str">
        <f t="shared" ref="BA76" si="850">IFERROR(BA75/$C72,"-")</f>
        <v>-</v>
      </c>
      <c r="BB76" s="378" t="str">
        <f t="shared" ref="BB76" si="851">IFERROR(BB75/$C72,"-")</f>
        <v>-</v>
      </c>
    </row>
    <row r="77" spans="1:54" ht="17.25" customHeight="1" thickBot="1">
      <c r="J77" s="6"/>
      <c r="K77" s="6"/>
      <c r="L77" s="6"/>
      <c r="M77" s="6"/>
      <c r="O77" s="5"/>
      <c r="P77" s="5"/>
      <c r="Q77" s="5"/>
      <c r="R77" s="5"/>
    </row>
    <row r="78" spans="1:54" ht="17" thickBot="1">
      <c r="A78"/>
      <c r="B78" s="538" t="s">
        <v>314</v>
      </c>
      <c r="C78" s="539"/>
      <c r="D78" s="34"/>
      <c r="E78" s="283"/>
      <c r="J78" s="6"/>
      <c r="K78" s="6"/>
      <c r="L78" s="6"/>
      <c r="M78" s="6"/>
    </row>
    <row r="79" spans="1:54" ht="16" thickBot="1">
      <c r="B79" s="370" t="s">
        <v>11</v>
      </c>
      <c r="C79" s="379">
        <v>0</v>
      </c>
      <c r="D79" s="374"/>
      <c r="E79" s="375">
        <f t="shared" ref="E79:AJ79" si="852">E$9</f>
        <v>2020</v>
      </c>
      <c r="F79" s="287">
        <f t="shared" si="852"/>
        <v>2021</v>
      </c>
      <c r="G79" s="287">
        <f t="shared" si="852"/>
        <v>2022</v>
      </c>
      <c r="H79" s="287">
        <f t="shared" si="852"/>
        <v>2023</v>
      </c>
      <c r="I79" s="287">
        <f t="shared" si="852"/>
        <v>2024</v>
      </c>
      <c r="J79" s="287">
        <f t="shared" si="852"/>
        <v>2025</v>
      </c>
      <c r="K79" s="287">
        <f t="shared" si="852"/>
        <v>2026</v>
      </c>
      <c r="L79" s="287">
        <f t="shared" si="852"/>
        <v>2027</v>
      </c>
      <c r="M79" s="287">
        <f t="shared" si="852"/>
        <v>2028</v>
      </c>
      <c r="N79" s="287">
        <f t="shared" si="852"/>
        <v>2029</v>
      </c>
      <c r="O79" s="287">
        <f t="shared" si="852"/>
        <v>2030</v>
      </c>
      <c r="P79" s="287">
        <f t="shared" si="852"/>
        <v>2031</v>
      </c>
      <c r="Q79" s="287">
        <f t="shared" si="852"/>
        <v>2032</v>
      </c>
      <c r="R79" s="287">
        <f t="shared" si="852"/>
        <v>2033</v>
      </c>
      <c r="S79" s="287">
        <f t="shared" si="852"/>
        <v>2034</v>
      </c>
      <c r="T79" s="287">
        <f t="shared" si="852"/>
        <v>2035</v>
      </c>
      <c r="U79" s="287">
        <f t="shared" si="852"/>
        <v>2036</v>
      </c>
      <c r="V79" s="287">
        <f t="shared" si="852"/>
        <v>2037</v>
      </c>
      <c r="W79" s="287">
        <f t="shared" si="852"/>
        <v>2038</v>
      </c>
      <c r="X79" s="287">
        <f t="shared" si="852"/>
        <v>2039</v>
      </c>
      <c r="Y79" s="287">
        <f t="shared" si="852"/>
        <v>2040</v>
      </c>
      <c r="Z79" s="287">
        <f t="shared" si="852"/>
        <v>2041</v>
      </c>
      <c r="AA79" s="287">
        <f t="shared" si="852"/>
        <v>2042</v>
      </c>
      <c r="AB79" s="287">
        <f t="shared" si="852"/>
        <v>2043</v>
      </c>
      <c r="AC79" s="287">
        <f t="shared" si="852"/>
        <v>2044</v>
      </c>
      <c r="AD79" s="287">
        <f t="shared" si="852"/>
        <v>2045</v>
      </c>
      <c r="AE79" s="287">
        <f t="shared" si="852"/>
        <v>2046</v>
      </c>
      <c r="AF79" s="287">
        <f t="shared" si="852"/>
        <v>2047</v>
      </c>
      <c r="AG79" s="287">
        <f t="shared" si="852"/>
        <v>2048</v>
      </c>
      <c r="AH79" s="287">
        <f t="shared" si="852"/>
        <v>2049</v>
      </c>
      <c r="AI79" s="287">
        <f t="shared" si="852"/>
        <v>2050</v>
      </c>
      <c r="AJ79" s="287">
        <f t="shared" si="852"/>
        <v>2051</v>
      </c>
      <c r="AK79" s="287">
        <f t="shared" ref="AK79:BB79" si="853">AK$9</f>
        <v>2052</v>
      </c>
      <c r="AL79" s="287">
        <f t="shared" si="853"/>
        <v>2053</v>
      </c>
      <c r="AM79" s="287">
        <f t="shared" si="853"/>
        <v>2054</v>
      </c>
      <c r="AN79" s="287">
        <f t="shared" si="853"/>
        <v>2055</v>
      </c>
      <c r="AO79" s="287">
        <f t="shared" si="853"/>
        <v>2056</v>
      </c>
      <c r="AP79" s="287">
        <f t="shared" si="853"/>
        <v>2057</v>
      </c>
      <c r="AQ79" s="287">
        <f t="shared" si="853"/>
        <v>2058</v>
      </c>
      <c r="AR79" s="287">
        <f t="shared" si="853"/>
        <v>2059</v>
      </c>
      <c r="AS79" s="287">
        <f t="shared" si="853"/>
        <v>2060</v>
      </c>
      <c r="AT79" s="287">
        <f t="shared" si="853"/>
        <v>2061</v>
      </c>
      <c r="AU79" s="287">
        <f t="shared" si="853"/>
        <v>2062</v>
      </c>
      <c r="AV79" s="287">
        <f t="shared" si="853"/>
        <v>2063</v>
      </c>
      <c r="AW79" s="287">
        <f t="shared" si="853"/>
        <v>2064</v>
      </c>
      <c r="AX79" s="287">
        <f t="shared" si="853"/>
        <v>2065</v>
      </c>
      <c r="AY79" s="287">
        <f t="shared" si="853"/>
        <v>2066</v>
      </c>
      <c r="AZ79" s="287">
        <f t="shared" si="853"/>
        <v>2067</v>
      </c>
      <c r="BA79" s="287">
        <f t="shared" si="853"/>
        <v>2068</v>
      </c>
      <c r="BB79" s="288">
        <f t="shared" si="853"/>
        <v>2069</v>
      </c>
    </row>
    <row r="80" spans="1:54">
      <c r="A80"/>
      <c r="B80" s="484" t="s">
        <v>273</v>
      </c>
      <c r="C80" s="534"/>
      <c r="D80" s="485"/>
      <c r="E80" s="315">
        <v>0</v>
      </c>
      <c r="F80" s="289">
        <f>E82</f>
        <v>0</v>
      </c>
      <c r="G80" s="289">
        <f t="shared" ref="G80" si="854">F82</f>
        <v>0</v>
      </c>
      <c r="H80" s="289">
        <f t="shared" ref="H80" si="855">G82</f>
        <v>0</v>
      </c>
      <c r="I80" s="289">
        <f t="shared" ref="I80" si="856">H82</f>
        <v>0</v>
      </c>
      <c r="J80" s="289">
        <f t="shared" ref="J80" si="857">I82</f>
        <v>0</v>
      </c>
      <c r="K80" s="289">
        <f t="shared" ref="K80" si="858">J82</f>
        <v>0</v>
      </c>
      <c r="L80" s="289">
        <f t="shared" ref="L80" si="859">K82</f>
        <v>0</v>
      </c>
      <c r="M80" s="289">
        <f t="shared" ref="M80" si="860">L82</f>
        <v>0</v>
      </c>
      <c r="N80" s="289">
        <f t="shared" ref="N80" si="861">M82</f>
        <v>0</v>
      </c>
      <c r="O80" s="289">
        <f t="shared" ref="O80" si="862">N82</f>
        <v>0</v>
      </c>
      <c r="P80" s="289">
        <f t="shared" ref="P80" si="863">O82</f>
        <v>0</v>
      </c>
      <c r="Q80" s="289">
        <f t="shared" ref="Q80" si="864">P82</f>
        <v>0</v>
      </c>
      <c r="R80" s="289">
        <f t="shared" ref="R80" si="865">Q82</f>
        <v>0</v>
      </c>
      <c r="S80" s="289">
        <f t="shared" ref="S80" si="866">R82</f>
        <v>0</v>
      </c>
      <c r="T80" s="289">
        <f t="shared" ref="T80" si="867">S82</f>
        <v>0</v>
      </c>
      <c r="U80" s="289">
        <f t="shared" ref="U80" si="868">T82</f>
        <v>0</v>
      </c>
      <c r="V80" s="289">
        <f t="shared" ref="V80" si="869">U82</f>
        <v>0</v>
      </c>
      <c r="W80" s="289">
        <f t="shared" ref="W80" si="870">V82</f>
        <v>0</v>
      </c>
      <c r="X80" s="289">
        <f t="shared" ref="X80" si="871">W82</f>
        <v>0</v>
      </c>
      <c r="Y80" s="289">
        <f t="shared" ref="Y80" si="872">X82</f>
        <v>0</v>
      </c>
      <c r="Z80" s="289">
        <f t="shared" ref="Z80" si="873">Y82</f>
        <v>0</v>
      </c>
      <c r="AA80" s="289">
        <f t="shared" ref="AA80" si="874">Z82</f>
        <v>0</v>
      </c>
      <c r="AB80" s="289">
        <f t="shared" ref="AB80" si="875">AA82</f>
        <v>0</v>
      </c>
      <c r="AC80" s="289">
        <f t="shared" ref="AC80" si="876">AB82</f>
        <v>0</v>
      </c>
      <c r="AD80" s="289">
        <f t="shared" ref="AD80" si="877">AC82</f>
        <v>0</v>
      </c>
      <c r="AE80" s="289">
        <f t="shared" ref="AE80" si="878">AD82</f>
        <v>0</v>
      </c>
      <c r="AF80" s="289">
        <f t="shared" ref="AF80" si="879">AE82</f>
        <v>0</v>
      </c>
      <c r="AG80" s="289">
        <f t="shared" ref="AG80" si="880">AF82</f>
        <v>0</v>
      </c>
      <c r="AH80" s="289">
        <f t="shared" ref="AH80" si="881">AG82</f>
        <v>0</v>
      </c>
      <c r="AI80" s="289">
        <f t="shared" ref="AI80" si="882">AH82</f>
        <v>0</v>
      </c>
      <c r="AJ80" s="289">
        <f t="shared" ref="AJ80" si="883">AI82</f>
        <v>0</v>
      </c>
      <c r="AK80" s="289">
        <f t="shared" ref="AK80" si="884">AJ82</f>
        <v>0</v>
      </c>
      <c r="AL80" s="289">
        <f t="shared" ref="AL80" si="885">AK82</f>
        <v>0</v>
      </c>
      <c r="AM80" s="289">
        <f t="shared" ref="AM80" si="886">AL82</f>
        <v>0</v>
      </c>
      <c r="AN80" s="289">
        <f t="shared" ref="AN80" si="887">AM82</f>
        <v>0</v>
      </c>
      <c r="AO80" s="289">
        <f t="shared" ref="AO80" si="888">AN82</f>
        <v>0</v>
      </c>
      <c r="AP80" s="289">
        <f t="shared" ref="AP80" si="889">AO82</f>
        <v>0</v>
      </c>
      <c r="AQ80" s="289">
        <f t="shared" ref="AQ80" si="890">AP82</f>
        <v>0</v>
      </c>
      <c r="AR80" s="289">
        <f t="shared" ref="AR80" si="891">AQ82</f>
        <v>0</v>
      </c>
      <c r="AS80" s="289">
        <f t="shared" ref="AS80" si="892">AR82</f>
        <v>0</v>
      </c>
      <c r="AT80" s="289">
        <f t="shared" ref="AT80" si="893">AS82</f>
        <v>0</v>
      </c>
      <c r="AU80" s="289">
        <f t="shared" ref="AU80" si="894">AT82</f>
        <v>0</v>
      </c>
      <c r="AV80" s="289">
        <f t="shared" ref="AV80" si="895">AU82</f>
        <v>0</v>
      </c>
      <c r="AW80" s="289">
        <f t="shared" ref="AW80" si="896">AV82</f>
        <v>0</v>
      </c>
      <c r="AX80" s="289">
        <f t="shared" ref="AX80" si="897">AW82</f>
        <v>0</v>
      </c>
      <c r="AY80" s="289">
        <f t="shared" ref="AY80" si="898">AX82</f>
        <v>0</v>
      </c>
      <c r="AZ80" s="289">
        <f t="shared" ref="AZ80" si="899">AY82</f>
        <v>0</v>
      </c>
      <c r="BA80" s="289">
        <f t="shared" ref="BA80" si="900">AZ82</f>
        <v>0</v>
      </c>
      <c r="BB80" s="290">
        <f t="shared" ref="BB80" si="901">BA82</f>
        <v>0</v>
      </c>
    </row>
    <row r="81" spans="1:54">
      <c r="A81"/>
      <c r="B81" s="479" t="s">
        <v>108</v>
      </c>
      <c r="C81" s="533"/>
      <c r="D81" s="480"/>
      <c r="E81" s="297">
        <f>Cockpit!$H$31</f>
        <v>1.4999999999999999E-2</v>
      </c>
      <c r="F81" s="297">
        <f>Cockpit!$H$31</f>
        <v>1.4999999999999999E-2</v>
      </c>
      <c r="G81" s="297">
        <f>Cockpit!$H$31</f>
        <v>1.4999999999999999E-2</v>
      </c>
      <c r="H81" s="297">
        <f>Cockpit!$H$31</f>
        <v>1.4999999999999999E-2</v>
      </c>
      <c r="I81" s="297">
        <f>Cockpit!$H$31</f>
        <v>1.4999999999999999E-2</v>
      </c>
      <c r="J81" s="297">
        <f>Cockpit!$H$31</f>
        <v>1.4999999999999999E-2</v>
      </c>
      <c r="K81" s="297">
        <f>Cockpit!$H$31</f>
        <v>1.4999999999999999E-2</v>
      </c>
      <c r="L81" s="297">
        <f>Cockpit!$H$31</f>
        <v>1.4999999999999999E-2</v>
      </c>
      <c r="M81" s="297">
        <f>Cockpit!$H$31</f>
        <v>1.4999999999999999E-2</v>
      </c>
      <c r="N81" s="297">
        <f>Cockpit!$H$31</f>
        <v>1.4999999999999999E-2</v>
      </c>
      <c r="O81" s="297">
        <f>Cockpit!$H$31</f>
        <v>1.4999999999999999E-2</v>
      </c>
      <c r="P81" s="297">
        <f>Cockpit!$H$31</f>
        <v>1.4999999999999999E-2</v>
      </c>
      <c r="Q81" s="297">
        <f>Cockpit!$H$31</f>
        <v>1.4999999999999999E-2</v>
      </c>
      <c r="R81" s="297">
        <f>Cockpit!$H$31</f>
        <v>1.4999999999999999E-2</v>
      </c>
      <c r="S81" s="297">
        <f>Cockpit!$H$31</f>
        <v>1.4999999999999999E-2</v>
      </c>
      <c r="T81" s="297">
        <f>Cockpit!$H$31</f>
        <v>1.4999999999999999E-2</v>
      </c>
      <c r="U81" s="297">
        <f>Cockpit!$H$31</f>
        <v>1.4999999999999999E-2</v>
      </c>
      <c r="V81" s="297">
        <f>Cockpit!$H$31</f>
        <v>1.4999999999999999E-2</v>
      </c>
      <c r="W81" s="297">
        <f>Cockpit!$H$31</f>
        <v>1.4999999999999999E-2</v>
      </c>
      <c r="X81" s="297">
        <f>Cockpit!$H$31</f>
        <v>1.4999999999999999E-2</v>
      </c>
      <c r="Y81" s="297">
        <f>Cockpit!$H$31</f>
        <v>1.4999999999999999E-2</v>
      </c>
      <c r="Z81" s="297">
        <f>Cockpit!$H$31</f>
        <v>1.4999999999999999E-2</v>
      </c>
      <c r="AA81" s="297">
        <f>Cockpit!$H$31</f>
        <v>1.4999999999999999E-2</v>
      </c>
      <c r="AB81" s="297">
        <f>Cockpit!$H$31</f>
        <v>1.4999999999999999E-2</v>
      </c>
      <c r="AC81" s="297">
        <f>Cockpit!$H$31</f>
        <v>1.4999999999999999E-2</v>
      </c>
      <c r="AD81" s="297">
        <f>Cockpit!$H$31</f>
        <v>1.4999999999999999E-2</v>
      </c>
      <c r="AE81" s="297">
        <f>Cockpit!$H$31</f>
        <v>1.4999999999999999E-2</v>
      </c>
      <c r="AF81" s="297">
        <f>Cockpit!$H$31</f>
        <v>1.4999999999999999E-2</v>
      </c>
      <c r="AG81" s="297">
        <f>Cockpit!$H$31</f>
        <v>1.4999999999999999E-2</v>
      </c>
      <c r="AH81" s="297">
        <f>Cockpit!$H$31</f>
        <v>1.4999999999999999E-2</v>
      </c>
      <c r="AI81" s="297">
        <f>Cockpit!$H$31</f>
        <v>1.4999999999999999E-2</v>
      </c>
      <c r="AJ81" s="297">
        <f>Cockpit!$H$31</f>
        <v>1.4999999999999999E-2</v>
      </c>
      <c r="AK81" s="297">
        <f>Cockpit!$H$31</f>
        <v>1.4999999999999999E-2</v>
      </c>
      <c r="AL81" s="297">
        <f>Cockpit!$H$31</f>
        <v>1.4999999999999999E-2</v>
      </c>
      <c r="AM81" s="297">
        <f>Cockpit!$H$31</f>
        <v>1.4999999999999999E-2</v>
      </c>
      <c r="AN81" s="297">
        <f>Cockpit!$H$31</f>
        <v>1.4999999999999999E-2</v>
      </c>
      <c r="AO81" s="297">
        <f>Cockpit!$H$31</f>
        <v>1.4999999999999999E-2</v>
      </c>
      <c r="AP81" s="297">
        <f>Cockpit!$H$31</f>
        <v>1.4999999999999999E-2</v>
      </c>
      <c r="AQ81" s="297">
        <f>Cockpit!$H$31</f>
        <v>1.4999999999999999E-2</v>
      </c>
      <c r="AR81" s="297">
        <f>Cockpit!$H$31</f>
        <v>1.4999999999999999E-2</v>
      </c>
      <c r="AS81" s="297">
        <f>Cockpit!$H$31</f>
        <v>1.4999999999999999E-2</v>
      </c>
      <c r="AT81" s="297">
        <f>Cockpit!$H$31</f>
        <v>1.4999999999999999E-2</v>
      </c>
      <c r="AU81" s="297">
        <f>Cockpit!$H$31</f>
        <v>1.4999999999999999E-2</v>
      </c>
      <c r="AV81" s="297">
        <f>Cockpit!$H$31</f>
        <v>1.4999999999999999E-2</v>
      </c>
      <c r="AW81" s="297">
        <f>Cockpit!$H$31</f>
        <v>1.4999999999999999E-2</v>
      </c>
      <c r="AX81" s="297">
        <f>Cockpit!$H$31</f>
        <v>1.4999999999999999E-2</v>
      </c>
      <c r="AY81" s="297">
        <f>Cockpit!$H$31</f>
        <v>1.4999999999999999E-2</v>
      </c>
      <c r="AZ81" s="297">
        <f>Cockpit!$H$31</f>
        <v>1.4999999999999999E-2</v>
      </c>
      <c r="BA81" s="297">
        <f>Cockpit!$H$31</f>
        <v>1.4999999999999999E-2</v>
      </c>
      <c r="BB81" s="298">
        <f>Cockpit!$H$31</f>
        <v>1.4999999999999999E-2</v>
      </c>
    </row>
    <row r="82" spans="1:54">
      <c r="B82" s="479" t="s">
        <v>70</v>
      </c>
      <c r="C82" s="533"/>
      <c r="D82" s="480"/>
      <c r="E82" s="10">
        <f t="shared" ref="E82:BB82" si="902">E80*(1+E81)</f>
        <v>0</v>
      </c>
      <c r="F82" s="10">
        <f t="shared" si="902"/>
        <v>0</v>
      </c>
      <c r="G82" s="10">
        <f t="shared" si="902"/>
        <v>0</v>
      </c>
      <c r="H82" s="10">
        <f t="shared" si="902"/>
        <v>0</v>
      </c>
      <c r="I82" s="10">
        <f t="shared" si="902"/>
        <v>0</v>
      </c>
      <c r="J82" s="10">
        <f t="shared" si="902"/>
        <v>0</v>
      </c>
      <c r="K82" s="10">
        <f t="shared" si="902"/>
        <v>0</v>
      </c>
      <c r="L82" s="10">
        <f t="shared" si="902"/>
        <v>0</v>
      </c>
      <c r="M82" s="10">
        <f t="shared" si="902"/>
        <v>0</v>
      </c>
      <c r="N82" s="10">
        <f t="shared" si="902"/>
        <v>0</v>
      </c>
      <c r="O82" s="10">
        <f t="shared" si="902"/>
        <v>0</v>
      </c>
      <c r="P82" s="10">
        <f t="shared" si="902"/>
        <v>0</v>
      </c>
      <c r="Q82" s="10">
        <f t="shared" si="902"/>
        <v>0</v>
      </c>
      <c r="R82" s="10">
        <f t="shared" si="902"/>
        <v>0</v>
      </c>
      <c r="S82" s="10">
        <f t="shared" si="902"/>
        <v>0</v>
      </c>
      <c r="T82" s="10">
        <f t="shared" si="902"/>
        <v>0</v>
      </c>
      <c r="U82" s="10">
        <f t="shared" si="902"/>
        <v>0</v>
      </c>
      <c r="V82" s="10">
        <f t="shared" si="902"/>
        <v>0</v>
      </c>
      <c r="W82" s="10">
        <f t="shared" si="902"/>
        <v>0</v>
      </c>
      <c r="X82" s="10">
        <f t="shared" si="902"/>
        <v>0</v>
      </c>
      <c r="Y82" s="10">
        <f t="shared" si="902"/>
        <v>0</v>
      </c>
      <c r="Z82" s="10">
        <f t="shared" si="902"/>
        <v>0</v>
      </c>
      <c r="AA82" s="10">
        <f t="shared" si="902"/>
        <v>0</v>
      </c>
      <c r="AB82" s="10">
        <f t="shared" si="902"/>
        <v>0</v>
      </c>
      <c r="AC82" s="10">
        <f t="shared" si="902"/>
        <v>0</v>
      </c>
      <c r="AD82" s="10">
        <f t="shared" si="902"/>
        <v>0</v>
      </c>
      <c r="AE82" s="10">
        <f t="shared" si="902"/>
        <v>0</v>
      </c>
      <c r="AF82" s="10">
        <f t="shared" si="902"/>
        <v>0</v>
      </c>
      <c r="AG82" s="10">
        <f t="shared" si="902"/>
        <v>0</v>
      </c>
      <c r="AH82" s="10">
        <f t="shared" si="902"/>
        <v>0</v>
      </c>
      <c r="AI82" s="10">
        <f t="shared" si="902"/>
        <v>0</v>
      </c>
      <c r="AJ82" s="10">
        <f t="shared" si="902"/>
        <v>0</v>
      </c>
      <c r="AK82" s="10">
        <f t="shared" si="902"/>
        <v>0</v>
      </c>
      <c r="AL82" s="10">
        <f t="shared" si="902"/>
        <v>0</v>
      </c>
      <c r="AM82" s="10">
        <f t="shared" si="902"/>
        <v>0</v>
      </c>
      <c r="AN82" s="10">
        <f t="shared" si="902"/>
        <v>0</v>
      </c>
      <c r="AO82" s="10">
        <f t="shared" si="902"/>
        <v>0</v>
      </c>
      <c r="AP82" s="10">
        <f t="shared" si="902"/>
        <v>0</v>
      </c>
      <c r="AQ82" s="10">
        <f t="shared" si="902"/>
        <v>0</v>
      </c>
      <c r="AR82" s="10">
        <f t="shared" si="902"/>
        <v>0</v>
      </c>
      <c r="AS82" s="10">
        <f t="shared" si="902"/>
        <v>0</v>
      </c>
      <c r="AT82" s="10">
        <f t="shared" si="902"/>
        <v>0</v>
      </c>
      <c r="AU82" s="10">
        <f t="shared" si="902"/>
        <v>0</v>
      </c>
      <c r="AV82" s="10">
        <f t="shared" si="902"/>
        <v>0</v>
      </c>
      <c r="AW82" s="10">
        <f t="shared" si="902"/>
        <v>0</v>
      </c>
      <c r="AX82" s="10">
        <f t="shared" si="902"/>
        <v>0</v>
      </c>
      <c r="AY82" s="10">
        <f t="shared" si="902"/>
        <v>0</v>
      </c>
      <c r="AZ82" s="10">
        <f t="shared" si="902"/>
        <v>0</v>
      </c>
      <c r="BA82" s="10">
        <f t="shared" si="902"/>
        <v>0</v>
      </c>
      <c r="BB82" s="291">
        <f t="shared" si="902"/>
        <v>0</v>
      </c>
    </row>
    <row r="83" spans="1:54" ht="16" thickBot="1">
      <c r="B83" s="535" t="s">
        <v>316</v>
      </c>
      <c r="C83" s="536"/>
      <c r="D83" s="537"/>
      <c r="E83" s="377" t="str">
        <f>IFERROR(E82/$C79,"-")</f>
        <v>-</v>
      </c>
      <c r="F83" s="377" t="str">
        <f>IFERROR(F82/$C79,"-")</f>
        <v>-</v>
      </c>
      <c r="G83" s="377" t="str">
        <f t="shared" ref="G83" si="903">IFERROR(G82/$C79,"-")</f>
        <v>-</v>
      </c>
      <c r="H83" s="377" t="str">
        <f t="shared" ref="H83" si="904">IFERROR(H82/$C79,"-")</f>
        <v>-</v>
      </c>
      <c r="I83" s="377" t="str">
        <f t="shared" ref="I83" si="905">IFERROR(I82/$C79,"-")</f>
        <v>-</v>
      </c>
      <c r="J83" s="377" t="str">
        <f t="shared" ref="J83" si="906">IFERROR(J82/$C79,"-")</f>
        <v>-</v>
      </c>
      <c r="K83" s="377" t="str">
        <f t="shared" ref="K83" si="907">IFERROR(K82/$C79,"-")</f>
        <v>-</v>
      </c>
      <c r="L83" s="377" t="str">
        <f t="shared" ref="L83" si="908">IFERROR(L82/$C79,"-")</f>
        <v>-</v>
      </c>
      <c r="M83" s="377" t="str">
        <f t="shared" ref="M83" si="909">IFERROR(M82/$C79,"-")</f>
        <v>-</v>
      </c>
      <c r="N83" s="377" t="str">
        <f t="shared" ref="N83" si="910">IFERROR(N82/$C79,"-")</f>
        <v>-</v>
      </c>
      <c r="O83" s="377" t="str">
        <f t="shared" ref="O83" si="911">IFERROR(O82/$C79,"-")</f>
        <v>-</v>
      </c>
      <c r="P83" s="377" t="str">
        <f t="shared" ref="P83" si="912">IFERROR(P82/$C79,"-")</f>
        <v>-</v>
      </c>
      <c r="Q83" s="377" t="str">
        <f t="shared" ref="Q83" si="913">IFERROR(Q82/$C79,"-")</f>
        <v>-</v>
      </c>
      <c r="R83" s="377" t="str">
        <f t="shared" ref="R83" si="914">IFERROR(R82/$C79,"-")</f>
        <v>-</v>
      </c>
      <c r="S83" s="377" t="str">
        <f t="shared" ref="S83" si="915">IFERROR(S82/$C79,"-")</f>
        <v>-</v>
      </c>
      <c r="T83" s="377" t="str">
        <f t="shared" ref="T83" si="916">IFERROR(T82/$C79,"-")</f>
        <v>-</v>
      </c>
      <c r="U83" s="377" t="str">
        <f t="shared" ref="U83" si="917">IFERROR(U82/$C79,"-")</f>
        <v>-</v>
      </c>
      <c r="V83" s="377" t="str">
        <f t="shared" ref="V83" si="918">IFERROR(V82/$C79,"-")</f>
        <v>-</v>
      </c>
      <c r="W83" s="377" t="str">
        <f t="shared" ref="W83" si="919">IFERROR(W82/$C79,"-")</f>
        <v>-</v>
      </c>
      <c r="X83" s="377" t="str">
        <f t="shared" ref="X83" si="920">IFERROR(X82/$C79,"-")</f>
        <v>-</v>
      </c>
      <c r="Y83" s="377" t="str">
        <f t="shared" ref="Y83" si="921">IFERROR(Y82/$C79,"-")</f>
        <v>-</v>
      </c>
      <c r="Z83" s="377" t="str">
        <f t="shared" ref="Z83" si="922">IFERROR(Z82/$C79,"-")</f>
        <v>-</v>
      </c>
      <c r="AA83" s="377" t="str">
        <f t="shared" ref="AA83" si="923">IFERROR(AA82/$C79,"-")</f>
        <v>-</v>
      </c>
      <c r="AB83" s="377" t="str">
        <f t="shared" ref="AB83" si="924">IFERROR(AB82/$C79,"-")</f>
        <v>-</v>
      </c>
      <c r="AC83" s="377" t="str">
        <f t="shared" ref="AC83" si="925">IFERROR(AC82/$C79,"-")</f>
        <v>-</v>
      </c>
      <c r="AD83" s="377" t="str">
        <f t="shared" ref="AD83" si="926">IFERROR(AD82/$C79,"-")</f>
        <v>-</v>
      </c>
      <c r="AE83" s="377" t="str">
        <f t="shared" ref="AE83" si="927">IFERROR(AE82/$C79,"-")</f>
        <v>-</v>
      </c>
      <c r="AF83" s="377" t="str">
        <f t="shared" ref="AF83" si="928">IFERROR(AF82/$C79,"-")</f>
        <v>-</v>
      </c>
      <c r="AG83" s="377" t="str">
        <f t="shared" ref="AG83" si="929">IFERROR(AG82/$C79,"-")</f>
        <v>-</v>
      </c>
      <c r="AH83" s="377" t="str">
        <f t="shared" ref="AH83" si="930">IFERROR(AH82/$C79,"-")</f>
        <v>-</v>
      </c>
      <c r="AI83" s="377" t="str">
        <f t="shared" ref="AI83" si="931">IFERROR(AI82/$C79,"-")</f>
        <v>-</v>
      </c>
      <c r="AJ83" s="377" t="str">
        <f t="shared" ref="AJ83" si="932">IFERROR(AJ82/$C79,"-")</f>
        <v>-</v>
      </c>
      <c r="AK83" s="377" t="str">
        <f t="shared" ref="AK83" si="933">IFERROR(AK82/$C79,"-")</f>
        <v>-</v>
      </c>
      <c r="AL83" s="377" t="str">
        <f t="shared" ref="AL83" si="934">IFERROR(AL82/$C79,"-")</f>
        <v>-</v>
      </c>
      <c r="AM83" s="377" t="str">
        <f t="shared" ref="AM83" si="935">IFERROR(AM82/$C79,"-")</f>
        <v>-</v>
      </c>
      <c r="AN83" s="377" t="str">
        <f t="shared" ref="AN83" si="936">IFERROR(AN82/$C79,"-")</f>
        <v>-</v>
      </c>
      <c r="AO83" s="377" t="str">
        <f t="shared" ref="AO83" si="937">IFERROR(AO82/$C79,"-")</f>
        <v>-</v>
      </c>
      <c r="AP83" s="377" t="str">
        <f t="shared" ref="AP83" si="938">IFERROR(AP82/$C79,"-")</f>
        <v>-</v>
      </c>
      <c r="AQ83" s="377" t="str">
        <f t="shared" ref="AQ83" si="939">IFERROR(AQ82/$C79,"-")</f>
        <v>-</v>
      </c>
      <c r="AR83" s="377" t="str">
        <f t="shared" ref="AR83" si="940">IFERROR(AR82/$C79,"-")</f>
        <v>-</v>
      </c>
      <c r="AS83" s="377" t="str">
        <f t="shared" ref="AS83" si="941">IFERROR(AS82/$C79,"-")</f>
        <v>-</v>
      </c>
      <c r="AT83" s="377" t="str">
        <f t="shared" ref="AT83" si="942">IFERROR(AT82/$C79,"-")</f>
        <v>-</v>
      </c>
      <c r="AU83" s="377" t="str">
        <f t="shared" ref="AU83" si="943">IFERROR(AU82/$C79,"-")</f>
        <v>-</v>
      </c>
      <c r="AV83" s="377" t="str">
        <f t="shared" ref="AV83" si="944">IFERROR(AV82/$C79,"-")</f>
        <v>-</v>
      </c>
      <c r="AW83" s="377" t="str">
        <f t="shared" ref="AW83" si="945">IFERROR(AW82/$C79,"-")</f>
        <v>-</v>
      </c>
      <c r="AX83" s="377" t="str">
        <f t="shared" ref="AX83" si="946">IFERROR(AX82/$C79,"-")</f>
        <v>-</v>
      </c>
      <c r="AY83" s="377" t="str">
        <f t="shared" ref="AY83" si="947">IFERROR(AY82/$C79,"-")</f>
        <v>-</v>
      </c>
      <c r="AZ83" s="377" t="str">
        <f t="shared" ref="AZ83" si="948">IFERROR(AZ82/$C79,"-")</f>
        <v>-</v>
      </c>
      <c r="BA83" s="377" t="str">
        <f t="shared" ref="BA83" si="949">IFERROR(BA82/$C79,"-")</f>
        <v>-</v>
      </c>
      <c r="BB83" s="378" t="str">
        <f t="shared" ref="BB83" si="950">IFERROR(BB82/$C79,"-")</f>
        <v>-</v>
      </c>
    </row>
    <row r="84" spans="1:54" ht="17.25" customHeight="1" thickBot="1">
      <c r="J84" s="6"/>
      <c r="K84" s="6"/>
      <c r="L84" s="6"/>
      <c r="M84" s="6"/>
      <c r="O84" s="5"/>
      <c r="P84" s="5"/>
      <c r="Q84" s="5"/>
      <c r="R84" s="5"/>
    </row>
    <row r="85" spans="1:54" ht="17" thickBot="1">
      <c r="A85"/>
      <c r="B85" s="538" t="s">
        <v>315</v>
      </c>
      <c r="C85" s="539"/>
      <c r="D85" s="34"/>
      <c r="E85" s="283"/>
      <c r="J85" s="6"/>
      <c r="K85" s="6"/>
      <c r="L85" s="6"/>
      <c r="M85" s="6"/>
    </row>
    <row r="86" spans="1:54" ht="16" thickBot="1">
      <c r="B86" s="370" t="s">
        <v>11</v>
      </c>
      <c r="C86" s="379">
        <v>0</v>
      </c>
      <c r="D86" s="374"/>
      <c r="E86" s="375">
        <f t="shared" ref="E86:AJ86" si="951">E$9</f>
        <v>2020</v>
      </c>
      <c r="F86" s="287">
        <f t="shared" si="951"/>
        <v>2021</v>
      </c>
      <c r="G86" s="287">
        <f t="shared" si="951"/>
        <v>2022</v>
      </c>
      <c r="H86" s="287">
        <f t="shared" si="951"/>
        <v>2023</v>
      </c>
      <c r="I86" s="287">
        <f t="shared" si="951"/>
        <v>2024</v>
      </c>
      <c r="J86" s="287">
        <f t="shared" si="951"/>
        <v>2025</v>
      </c>
      <c r="K86" s="287">
        <f t="shared" si="951"/>
        <v>2026</v>
      </c>
      <c r="L86" s="287">
        <f t="shared" si="951"/>
        <v>2027</v>
      </c>
      <c r="M86" s="287">
        <f t="shared" si="951"/>
        <v>2028</v>
      </c>
      <c r="N86" s="287">
        <f t="shared" si="951"/>
        <v>2029</v>
      </c>
      <c r="O86" s="287">
        <f t="shared" si="951"/>
        <v>2030</v>
      </c>
      <c r="P86" s="287">
        <f t="shared" si="951"/>
        <v>2031</v>
      </c>
      <c r="Q86" s="287">
        <f t="shared" si="951"/>
        <v>2032</v>
      </c>
      <c r="R86" s="287">
        <f t="shared" si="951"/>
        <v>2033</v>
      </c>
      <c r="S86" s="287">
        <f t="shared" si="951"/>
        <v>2034</v>
      </c>
      <c r="T86" s="287">
        <f t="shared" si="951"/>
        <v>2035</v>
      </c>
      <c r="U86" s="287">
        <f t="shared" si="951"/>
        <v>2036</v>
      </c>
      <c r="V86" s="287">
        <f t="shared" si="951"/>
        <v>2037</v>
      </c>
      <c r="W86" s="287">
        <f t="shared" si="951"/>
        <v>2038</v>
      </c>
      <c r="X86" s="287">
        <f t="shared" si="951"/>
        <v>2039</v>
      </c>
      <c r="Y86" s="287">
        <f t="shared" si="951"/>
        <v>2040</v>
      </c>
      <c r="Z86" s="287">
        <f t="shared" si="951"/>
        <v>2041</v>
      </c>
      <c r="AA86" s="287">
        <f t="shared" si="951"/>
        <v>2042</v>
      </c>
      <c r="AB86" s="287">
        <f t="shared" si="951"/>
        <v>2043</v>
      </c>
      <c r="AC86" s="287">
        <f t="shared" si="951"/>
        <v>2044</v>
      </c>
      <c r="AD86" s="287">
        <f t="shared" si="951"/>
        <v>2045</v>
      </c>
      <c r="AE86" s="287">
        <f t="shared" si="951"/>
        <v>2046</v>
      </c>
      <c r="AF86" s="287">
        <f t="shared" si="951"/>
        <v>2047</v>
      </c>
      <c r="AG86" s="287">
        <f t="shared" si="951"/>
        <v>2048</v>
      </c>
      <c r="AH86" s="287">
        <f t="shared" si="951"/>
        <v>2049</v>
      </c>
      <c r="AI86" s="287">
        <f t="shared" si="951"/>
        <v>2050</v>
      </c>
      <c r="AJ86" s="287">
        <f t="shared" si="951"/>
        <v>2051</v>
      </c>
      <c r="AK86" s="287">
        <f t="shared" ref="AK86:BB86" si="952">AK$9</f>
        <v>2052</v>
      </c>
      <c r="AL86" s="287">
        <f t="shared" si="952"/>
        <v>2053</v>
      </c>
      <c r="AM86" s="287">
        <f t="shared" si="952"/>
        <v>2054</v>
      </c>
      <c r="AN86" s="287">
        <f t="shared" si="952"/>
        <v>2055</v>
      </c>
      <c r="AO86" s="287">
        <f t="shared" si="952"/>
        <v>2056</v>
      </c>
      <c r="AP86" s="287">
        <f t="shared" si="952"/>
        <v>2057</v>
      </c>
      <c r="AQ86" s="287">
        <f t="shared" si="952"/>
        <v>2058</v>
      </c>
      <c r="AR86" s="287">
        <f t="shared" si="952"/>
        <v>2059</v>
      </c>
      <c r="AS86" s="287">
        <f t="shared" si="952"/>
        <v>2060</v>
      </c>
      <c r="AT86" s="287">
        <f t="shared" si="952"/>
        <v>2061</v>
      </c>
      <c r="AU86" s="287">
        <f t="shared" si="952"/>
        <v>2062</v>
      </c>
      <c r="AV86" s="287">
        <f t="shared" si="952"/>
        <v>2063</v>
      </c>
      <c r="AW86" s="287">
        <f t="shared" si="952"/>
        <v>2064</v>
      </c>
      <c r="AX86" s="287">
        <f t="shared" si="952"/>
        <v>2065</v>
      </c>
      <c r="AY86" s="287">
        <f t="shared" si="952"/>
        <v>2066</v>
      </c>
      <c r="AZ86" s="287">
        <f t="shared" si="952"/>
        <v>2067</v>
      </c>
      <c r="BA86" s="287">
        <f t="shared" si="952"/>
        <v>2068</v>
      </c>
      <c r="BB86" s="288">
        <f t="shared" si="952"/>
        <v>2069</v>
      </c>
    </row>
    <row r="87" spans="1:54">
      <c r="A87"/>
      <c r="B87" s="484" t="s">
        <v>273</v>
      </c>
      <c r="C87" s="534"/>
      <c r="D87" s="485"/>
      <c r="E87" s="315">
        <v>0</v>
      </c>
      <c r="F87" s="289">
        <f>E89</f>
        <v>0</v>
      </c>
      <c r="G87" s="289">
        <f t="shared" ref="G87" si="953">F89</f>
        <v>0</v>
      </c>
      <c r="H87" s="289">
        <f t="shared" ref="H87" si="954">G89</f>
        <v>0</v>
      </c>
      <c r="I87" s="289">
        <f t="shared" ref="I87" si="955">H89</f>
        <v>0</v>
      </c>
      <c r="J87" s="289">
        <f t="shared" ref="J87" si="956">I89</f>
        <v>0</v>
      </c>
      <c r="K87" s="289">
        <f t="shared" ref="K87" si="957">J89</f>
        <v>0</v>
      </c>
      <c r="L87" s="289">
        <f t="shared" ref="L87" si="958">K89</f>
        <v>0</v>
      </c>
      <c r="M87" s="289">
        <f t="shared" ref="M87" si="959">L89</f>
        <v>0</v>
      </c>
      <c r="N87" s="289">
        <f t="shared" ref="N87" si="960">M89</f>
        <v>0</v>
      </c>
      <c r="O87" s="289">
        <f t="shared" ref="O87" si="961">N89</f>
        <v>0</v>
      </c>
      <c r="P87" s="289">
        <f t="shared" ref="P87" si="962">O89</f>
        <v>0</v>
      </c>
      <c r="Q87" s="289">
        <f t="shared" ref="Q87" si="963">P89</f>
        <v>0</v>
      </c>
      <c r="R87" s="289">
        <f t="shared" ref="R87" si="964">Q89</f>
        <v>0</v>
      </c>
      <c r="S87" s="289">
        <f t="shared" ref="S87" si="965">R89</f>
        <v>0</v>
      </c>
      <c r="T87" s="289">
        <f t="shared" ref="T87" si="966">S89</f>
        <v>0</v>
      </c>
      <c r="U87" s="289">
        <f t="shared" ref="U87" si="967">T89</f>
        <v>0</v>
      </c>
      <c r="V87" s="289">
        <f t="shared" ref="V87" si="968">U89</f>
        <v>0</v>
      </c>
      <c r="W87" s="289">
        <f t="shared" ref="W87" si="969">V89</f>
        <v>0</v>
      </c>
      <c r="X87" s="289">
        <f t="shared" ref="X87" si="970">W89</f>
        <v>0</v>
      </c>
      <c r="Y87" s="289">
        <f t="shared" ref="Y87" si="971">X89</f>
        <v>0</v>
      </c>
      <c r="Z87" s="289">
        <f t="shared" ref="Z87" si="972">Y89</f>
        <v>0</v>
      </c>
      <c r="AA87" s="289">
        <f t="shared" ref="AA87" si="973">Z89</f>
        <v>0</v>
      </c>
      <c r="AB87" s="289">
        <f t="shared" ref="AB87" si="974">AA89</f>
        <v>0</v>
      </c>
      <c r="AC87" s="289">
        <f t="shared" ref="AC87" si="975">AB89</f>
        <v>0</v>
      </c>
      <c r="AD87" s="289">
        <f t="shared" ref="AD87" si="976">AC89</f>
        <v>0</v>
      </c>
      <c r="AE87" s="289">
        <f t="shared" ref="AE87" si="977">AD89</f>
        <v>0</v>
      </c>
      <c r="AF87" s="289">
        <f t="shared" ref="AF87" si="978">AE89</f>
        <v>0</v>
      </c>
      <c r="AG87" s="289">
        <f t="shared" ref="AG87" si="979">AF89</f>
        <v>0</v>
      </c>
      <c r="AH87" s="289">
        <f t="shared" ref="AH87" si="980">AG89</f>
        <v>0</v>
      </c>
      <c r="AI87" s="289">
        <f t="shared" ref="AI87" si="981">AH89</f>
        <v>0</v>
      </c>
      <c r="AJ87" s="289">
        <f t="shared" ref="AJ87" si="982">AI89</f>
        <v>0</v>
      </c>
      <c r="AK87" s="289">
        <f t="shared" ref="AK87" si="983">AJ89</f>
        <v>0</v>
      </c>
      <c r="AL87" s="289">
        <f t="shared" ref="AL87" si="984">AK89</f>
        <v>0</v>
      </c>
      <c r="AM87" s="289">
        <f t="shared" ref="AM87" si="985">AL89</f>
        <v>0</v>
      </c>
      <c r="AN87" s="289">
        <f t="shared" ref="AN87" si="986">AM89</f>
        <v>0</v>
      </c>
      <c r="AO87" s="289">
        <f t="shared" ref="AO87" si="987">AN89</f>
        <v>0</v>
      </c>
      <c r="AP87" s="289">
        <f t="shared" ref="AP87" si="988">AO89</f>
        <v>0</v>
      </c>
      <c r="AQ87" s="289">
        <f t="shared" ref="AQ87" si="989">AP89</f>
        <v>0</v>
      </c>
      <c r="AR87" s="289">
        <f t="shared" ref="AR87" si="990">AQ89</f>
        <v>0</v>
      </c>
      <c r="AS87" s="289">
        <f t="shared" ref="AS87" si="991">AR89</f>
        <v>0</v>
      </c>
      <c r="AT87" s="289">
        <f t="shared" ref="AT87" si="992">AS89</f>
        <v>0</v>
      </c>
      <c r="AU87" s="289">
        <f t="shared" ref="AU87" si="993">AT89</f>
        <v>0</v>
      </c>
      <c r="AV87" s="289">
        <f t="shared" ref="AV87" si="994">AU89</f>
        <v>0</v>
      </c>
      <c r="AW87" s="289">
        <f t="shared" ref="AW87" si="995">AV89</f>
        <v>0</v>
      </c>
      <c r="AX87" s="289">
        <f t="shared" ref="AX87" si="996">AW89</f>
        <v>0</v>
      </c>
      <c r="AY87" s="289">
        <f t="shared" ref="AY87" si="997">AX89</f>
        <v>0</v>
      </c>
      <c r="AZ87" s="289">
        <f t="shared" ref="AZ87" si="998">AY89</f>
        <v>0</v>
      </c>
      <c r="BA87" s="289">
        <f t="shared" ref="BA87" si="999">AZ89</f>
        <v>0</v>
      </c>
      <c r="BB87" s="290">
        <f t="shared" ref="BB87" si="1000">BA89</f>
        <v>0</v>
      </c>
    </row>
    <row r="88" spans="1:54">
      <c r="A88"/>
      <c r="B88" s="479" t="s">
        <v>108</v>
      </c>
      <c r="C88" s="533"/>
      <c r="D88" s="480"/>
      <c r="E88" s="297">
        <f>Cockpit!$H$31</f>
        <v>1.4999999999999999E-2</v>
      </c>
      <c r="F88" s="297">
        <f>Cockpit!$H$31</f>
        <v>1.4999999999999999E-2</v>
      </c>
      <c r="G88" s="297">
        <f>Cockpit!$H$31</f>
        <v>1.4999999999999999E-2</v>
      </c>
      <c r="H88" s="297">
        <f>Cockpit!$H$31</f>
        <v>1.4999999999999999E-2</v>
      </c>
      <c r="I88" s="297">
        <f>Cockpit!$H$31</f>
        <v>1.4999999999999999E-2</v>
      </c>
      <c r="J88" s="297">
        <f>Cockpit!$H$31</f>
        <v>1.4999999999999999E-2</v>
      </c>
      <c r="K88" s="297">
        <f>Cockpit!$H$31</f>
        <v>1.4999999999999999E-2</v>
      </c>
      <c r="L88" s="297">
        <f>Cockpit!$H$31</f>
        <v>1.4999999999999999E-2</v>
      </c>
      <c r="M88" s="297">
        <f>Cockpit!$H$31</f>
        <v>1.4999999999999999E-2</v>
      </c>
      <c r="N88" s="297">
        <f>Cockpit!$H$31</f>
        <v>1.4999999999999999E-2</v>
      </c>
      <c r="O88" s="297">
        <f>Cockpit!$H$31</f>
        <v>1.4999999999999999E-2</v>
      </c>
      <c r="P88" s="297">
        <f>Cockpit!$H$31</f>
        <v>1.4999999999999999E-2</v>
      </c>
      <c r="Q88" s="297">
        <f>Cockpit!$H$31</f>
        <v>1.4999999999999999E-2</v>
      </c>
      <c r="R88" s="297">
        <f>Cockpit!$H$31</f>
        <v>1.4999999999999999E-2</v>
      </c>
      <c r="S88" s="297">
        <f>Cockpit!$H$31</f>
        <v>1.4999999999999999E-2</v>
      </c>
      <c r="T88" s="297">
        <f>Cockpit!$H$31</f>
        <v>1.4999999999999999E-2</v>
      </c>
      <c r="U88" s="297">
        <f>Cockpit!$H$31</f>
        <v>1.4999999999999999E-2</v>
      </c>
      <c r="V88" s="297">
        <f>Cockpit!$H$31</f>
        <v>1.4999999999999999E-2</v>
      </c>
      <c r="W88" s="297">
        <f>Cockpit!$H$31</f>
        <v>1.4999999999999999E-2</v>
      </c>
      <c r="X88" s="297">
        <f>Cockpit!$H$31</f>
        <v>1.4999999999999999E-2</v>
      </c>
      <c r="Y88" s="297">
        <f>Cockpit!$H$31</f>
        <v>1.4999999999999999E-2</v>
      </c>
      <c r="Z88" s="297">
        <f>Cockpit!$H$31</f>
        <v>1.4999999999999999E-2</v>
      </c>
      <c r="AA88" s="297">
        <f>Cockpit!$H$31</f>
        <v>1.4999999999999999E-2</v>
      </c>
      <c r="AB88" s="297">
        <f>Cockpit!$H$31</f>
        <v>1.4999999999999999E-2</v>
      </c>
      <c r="AC88" s="297">
        <f>Cockpit!$H$31</f>
        <v>1.4999999999999999E-2</v>
      </c>
      <c r="AD88" s="297">
        <f>Cockpit!$H$31</f>
        <v>1.4999999999999999E-2</v>
      </c>
      <c r="AE88" s="297">
        <f>Cockpit!$H$31</f>
        <v>1.4999999999999999E-2</v>
      </c>
      <c r="AF88" s="297">
        <f>Cockpit!$H$31</f>
        <v>1.4999999999999999E-2</v>
      </c>
      <c r="AG88" s="297">
        <f>Cockpit!$H$31</f>
        <v>1.4999999999999999E-2</v>
      </c>
      <c r="AH88" s="297">
        <f>Cockpit!$H$31</f>
        <v>1.4999999999999999E-2</v>
      </c>
      <c r="AI88" s="297">
        <f>Cockpit!$H$31</f>
        <v>1.4999999999999999E-2</v>
      </c>
      <c r="AJ88" s="297">
        <f>Cockpit!$H$31</f>
        <v>1.4999999999999999E-2</v>
      </c>
      <c r="AK88" s="297">
        <f>Cockpit!$H$31</f>
        <v>1.4999999999999999E-2</v>
      </c>
      <c r="AL88" s="297">
        <f>Cockpit!$H$31</f>
        <v>1.4999999999999999E-2</v>
      </c>
      <c r="AM88" s="297">
        <f>Cockpit!$H$31</f>
        <v>1.4999999999999999E-2</v>
      </c>
      <c r="AN88" s="297">
        <f>Cockpit!$H$31</f>
        <v>1.4999999999999999E-2</v>
      </c>
      <c r="AO88" s="297">
        <f>Cockpit!$H$31</f>
        <v>1.4999999999999999E-2</v>
      </c>
      <c r="AP88" s="297">
        <f>Cockpit!$H$31</f>
        <v>1.4999999999999999E-2</v>
      </c>
      <c r="AQ88" s="297">
        <f>Cockpit!$H$31</f>
        <v>1.4999999999999999E-2</v>
      </c>
      <c r="AR88" s="297">
        <f>Cockpit!$H$31</f>
        <v>1.4999999999999999E-2</v>
      </c>
      <c r="AS88" s="297">
        <f>Cockpit!$H$31</f>
        <v>1.4999999999999999E-2</v>
      </c>
      <c r="AT88" s="297">
        <f>Cockpit!$H$31</f>
        <v>1.4999999999999999E-2</v>
      </c>
      <c r="AU88" s="297">
        <f>Cockpit!$H$31</f>
        <v>1.4999999999999999E-2</v>
      </c>
      <c r="AV88" s="297">
        <f>Cockpit!$H$31</f>
        <v>1.4999999999999999E-2</v>
      </c>
      <c r="AW88" s="297">
        <f>Cockpit!$H$31</f>
        <v>1.4999999999999999E-2</v>
      </c>
      <c r="AX88" s="297">
        <f>Cockpit!$H$31</f>
        <v>1.4999999999999999E-2</v>
      </c>
      <c r="AY88" s="297">
        <f>Cockpit!$H$31</f>
        <v>1.4999999999999999E-2</v>
      </c>
      <c r="AZ88" s="297">
        <f>Cockpit!$H$31</f>
        <v>1.4999999999999999E-2</v>
      </c>
      <c r="BA88" s="297">
        <f>Cockpit!$H$31</f>
        <v>1.4999999999999999E-2</v>
      </c>
      <c r="BB88" s="298">
        <f>Cockpit!$H$31</f>
        <v>1.4999999999999999E-2</v>
      </c>
    </row>
    <row r="89" spans="1:54">
      <c r="B89" s="479" t="s">
        <v>70</v>
      </c>
      <c r="C89" s="533"/>
      <c r="D89" s="480"/>
      <c r="E89" s="10">
        <f t="shared" ref="E89:BB89" si="1001">E87*(1+E88)</f>
        <v>0</v>
      </c>
      <c r="F89" s="10">
        <f t="shared" si="1001"/>
        <v>0</v>
      </c>
      <c r="G89" s="10">
        <f t="shared" si="1001"/>
        <v>0</v>
      </c>
      <c r="H89" s="10">
        <f t="shared" si="1001"/>
        <v>0</v>
      </c>
      <c r="I89" s="10">
        <f t="shared" si="1001"/>
        <v>0</v>
      </c>
      <c r="J89" s="10">
        <f t="shared" si="1001"/>
        <v>0</v>
      </c>
      <c r="K89" s="10">
        <f t="shared" si="1001"/>
        <v>0</v>
      </c>
      <c r="L89" s="10">
        <f t="shared" si="1001"/>
        <v>0</v>
      </c>
      <c r="M89" s="10">
        <f t="shared" si="1001"/>
        <v>0</v>
      </c>
      <c r="N89" s="10">
        <f t="shared" si="1001"/>
        <v>0</v>
      </c>
      <c r="O89" s="10">
        <f t="shared" si="1001"/>
        <v>0</v>
      </c>
      <c r="P89" s="10">
        <f t="shared" si="1001"/>
        <v>0</v>
      </c>
      <c r="Q89" s="10">
        <f t="shared" si="1001"/>
        <v>0</v>
      </c>
      <c r="R89" s="10">
        <f t="shared" si="1001"/>
        <v>0</v>
      </c>
      <c r="S89" s="10">
        <f t="shared" si="1001"/>
        <v>0</v>
      </c>
      <c r="T89" s="10">
        <f t="shared" si="1001"/>
        <v>0</v>
      </c>
      <c r="U89" s="10">
        <f t="shared" si="1001"/>
        <v>0</v>
      </c>
      <c r="V89" s="10">
        <f t="shared" si="1001"/>
        <v>0</v>
      </c>
      <c r="W89" s="10">
        <f t="shared" si="1001"/>
        <v>0</v>
      </c>
      <c r="X89" s="10">
        <f t="shared" si="1001"/>
        <v>0</v>
      </c>
      <c r="Y89" s="10">
        <f t="shared" si="1001"/>
        <v>0</v>
      </c>
      <c r="Z89" s="10">
        <f t="shared" si="1001"/>
        <v>0</v>
      </c>
      <c r="AA89" s="10">
        <f t="shared" si="1001"/>
        <v>0</v>
      </c>
      <c r="AB89" s="10">
        <f t="shared" si="1001"/>
        <v>0</v>
      </c>
      <c r="AC89" s="10">
        <f t="shared" si="1001"/>
        <v>0</v>
      </c>
      <c r="AD89" s="10">
        <f t="shared" si="1001"/>
        <v>0</v>
      </c>
      <c r="AE89" s="10">
        <f t="shared" si="1001"/>
        <v>0</v>
      </c>
      <c r="AF89" s="10">
        <f t="shared" si="1001"/>
        <v>0</v>
      </c>
      <c r="AG89" s="10">
        <f t="shared" si="1001"/>
        <v>0</v>
      </c>
      <c r="AH89" s="10">
        <f t="shared" si="1001"/>
        <v>0</v>
      </c>
      <c r="AI89" s="10">
        <f t="shared" si="1001"/>
        <v>0</v>
      </c>
      <c r="AJ89" s="10">
        <f t="shared" si="1001"/>
        <v>0</v>
      </c>
      <c r="AK89" s="10">
        <f t="shared" si="1001"/>
        <v>0</v>
      </c>
      <c r="AL89" s="10">
        <f t="shared" si="1001"/>
        <v>0</v>
      </c>
      <c r="AM89" s="10">
        <f t="shared" si="1001"/>
        <v>0</v>
      </c>
      <c r="AN89" s="10">
        <f t="shared" si="1001"/>
        <v>0</v>
      </c>
      <c r="AO89" s="10">
        <f t="shared" si="1001"/>
        <v>0</v>
      </c>
      <c r="AP89" s="10">
        <f t="shared" si="1001"/>
        <v>0</v>
      </c>
      <c r="AQ89" s="10">
        <f t="shared" si="1001"/>
        <v>0</v>
      </c>
      <c r="AR89" s="10">
        <f t="shared" si="1001"/>
        <v>0</v>
      </c>
      <c r="AS89" s="10">
        <f t="shared" si="1001"/>
        <v>0</v>
      </c>
      <c r="AT89" s="10">
        <f t="shared" si="1001"/>
        <v>0</v>
      </c>
      <c r="AU89" s="10">
        <f t="shared" si="1001"/>
        <v>0</v>
      </c>
      <c r="AV89" s="10">
        <f t="shared" si="1001"/>
        <v>0</v>
      </c>
      <c r="AW89" s="10">
        <f t="shared" si="1001"/>
        <v>0</v>
      </c>
      <c r="AX89" s="10">
        <f t="shared" si="1001"/>
        <v>0</v>
      </c>
      <c r="AY89" s="10">
        <f t="shared" si="1001"/>
        <v>0</v>
      </c>
      <c r="AZ89" s="10">
        <f t="shared" si="1001"/>
        <v>0</v>
      </c>
      <c r="BA89" s="10">
        <f t="shared" si="1001"/>
        <v>0</v>
      </c>
      <c r="BB89" s="291">
        <f t="shared" si="1001"/>
        <v>0</v>
      </c>
    </row>
    <row r="90" spans="1:54" ht="16" thickBot="1">
      <c r="B90" s="535" t="s">
        <v>316</v>
      </c>
      <c r="C90" s="536"/>
      <c r="D90" s="537"/>
      <c r="E90" s="377" t="str">
        <f>IFERROR(E89/$C86,"-")</f>
        <v>-</v>
      </c>
      <c r="F90" s="377" t="str">
        <f>IFERROR(F89/$C86,"-")</f>
        <v>-</v>
      </c>
      <c r="G90" s="377" t="str">
        <f t="shared" ref="G90" si="1002">IFERROR(G89/$C86,"-")</f>
        <v>-</v>
      </c>
      <c r="H90" s="377" t="str">
        <f t="shared" ref="H90" si="1003">IFERROR(H89/$C86,"-")</f>
        <v>-</v>
      </c>
      <c r="I90" s="377" t="str">
        <f t="shared" ref="I90" si="1004">IFERROR(I89/$C86,"-")</f>
        <v>-</v>
      </c>
      <c r="J90" s="377" t="str">
        <f t="shared" ref="J90" si="1005">IFERROR(J89/$C86,"-")</f>
        <v>-</v>
      </c>
      <c r="K90" s="377" t="str">
        <f t="shared" ref="K90" si="1006">IFERROR(K89/$C86,"-")</f>
        <v>-</v>
      </c>
      <c r="L90" s="377" t="str">
        <f t="shared" ref="L90" si="1007">IFERROR(L89/$C86,"-")</f>
        <v>-</v>
      </c>
      <c r="M90" s="377" t="str">
        <f t="shared" ref="M90" si="1008">IFERROR(M89/$C86,"-")</f>
        <v>-</v>
      </c>
      <c r="N90" s="377" t="str">
        <f t="shared" ref="N90" si="1009">IFERROR(N89/$C86,"-")</f>
        <v>-</v>
      </c>
      <c r="O90" s="377" t="str">
        <f t="shared" ref="O90" si="1010">IFERROR(O89/$C86,"-")</f>
        <v>-</v>
      </c>
      <c r="P90" s="377" t="str">
        <f t="shared" ref="P90" si="1011">IFERROR(P89/$C86,"-")</f>
        <v>-</v>
      </c>
      <c r="Q90" s="377" t="str">
        <f t="shared" ref="Q90" si="1012">IFERROR(Q89/$C86,"-")</f>
        <v>-</v>
      </c>
      <c r="R90" s="377" t="str">
        <f t="shared" ref="R90" si="1013">IFERROR(R89/$C86,"-")</f>
        <v>-</v>
      </c>
      <c r="S90" s="377" t="str">
        <f t="shared" ref="S90" si="1014">IFERROR(S89/$C86,"-")</f>
        <v>-</v>
      </c>
      <c r="T90" s="377" t="str">
        <f t="shared" ref="T90" si="1015">IFERROR(T89/$C86,"-")</f>
        <v>-</v>
      </c>
      <c r="U90" s="377" t="str">
        <f t="shared" ref="U90" si="1016">IFERROR(U89/$C86,"-")</f>
        <v>-</v>
      </c>
      <c r="V90" s="377" t="str">
        <f t="shared" ref="V90" si="1017">IFERROR(V89/$C86,"-")</f>
        <v>-</v>
      </c>
      <c r="W90" s="377" t="str">
        <f t="shared" ref="W90" si="1018">IFERROR(W89/$C86,"-")</f>
        <v>-</v>
      </c>
      <c r="X90" s="377" t="str">
        <f t="shared" ref="X90" si="1019">IFERROR(X89/$C86,"-")</f>
        <v>-</v>
      </c>
      <c r="Y90" s="377" t="str">
        <f t="shared" ref="Y90" si="1020">IFERROR(Y89/$C86,"-")</f>
        <v>-</v>
      </c>
      <c r="Z90" s="377" t="str">
        <f t="shared" ref="Z90" si="1021">IFERROR(Z89/$C86,"-")</f>
        <v>-</v>
      </c>
      <c r="AA90" s="377" t="str">
        <f t="shared" ref="AA90" si="1022">IFERROR(AA89/$C86,"-")</f>
        <v>-</v>
      </c>
      <c r="AB90" s="377" t="str">
        <f t="shared" ref="AB90" si="1023">IFERROR(AB89/$C86,"-")</f>
        <v>-</v>
      </c>
      <c r="AC90" s="377" t="str">
        <f t="shared" ref="AC90" si="1024">IFERROR(AC89/$C86,"-")</f>
        <v>-</v>
      </c>
      <c r="AD90" s="377" t="str">
        <f t="shared" ref="AD90" si="1025">IFERROR(AD89/$C86,"-")</f>
        <v>-</v>
      </c>
      <c r="AE90" s="377" t="str">
        <f t="shared" ref="AE90" si="1026">IFERROR(AE89/$C86,"-")</f>
        <v>-</v>
      </c>
      <c r="AF90" s="377" t="str">
        <f t="shared" ref="AF90" si="1027">IFERROR(AF89/$C86,"-")</f>
        <v>-</v>
      </c>
      <c r="AG90" s="377" t="str">
        <f t="shared" ref="AG90" si="1028">IFERROR(AG89/$C86,"-")</f>
        <v>-</v>
      </c>
      <c r="AH90" s="377" t="str">
        <f t="shared" ref="AH90" si="1029">IFERROR(AH89/$C86,"-")</f>
        <v>-</v>
      </c>
      <c r="AI90" s="377" t="str">
        <f t="shared" ref="AI90" si="1030">IFERROR(AI89/$C86,"-")</f>
        <v>-</v>
      </c>
      <c r="AJ90" s="377" t="str">
        <f t="shared" ref="AJ90" si="1031">IFERROR(AJ89/$C86,"-")</f>
        <v>-</v>
      </c>
      <c r="AK90" s="377" t="str">
        <f t="shared" ref="AK90" si="1032">IFERROR(AK89/$C86,"-")</f>
        <v>-</v>
      </c>
      <c r="AL90" s="377" t="str">
        <f t="shared" ref="AL90" si="1033">IFERROR(AL89/$C86,"-")</f>
        <v>-</v>
      </c>
      <c r="AM90" s="377" t="str">
        <f t="shared" ref="AM90" si="1034">IFERROR(AM89/$C86,"-")</f>
        <v>-</v>
      </c>
      <c r="AN90" s="377" t="str">
        <f t="shared" ref="AN90" si="1035">IFERROR(AN89/$C86,"-")</f>
        <v>-</v>
      </c>
      <c r="AO90" s="377" t="str">
        <f t="shared" ref="AO90" si="1036">IFERROR(AO89/$C86,"-")</f>
        <v>-</v>
      </c>
      <c r="AP90" s="377" t="str">
        <f t="shared" ref="AP90" si="1037">IFERROR(AP89/$C86,"-")</f>
        <v>-</v>
      </c>
      <c r="AQ90" s="377" t="str">
        <f t="shared" ref="AQ90" si="1038">IFERROR(AQ89/$C86,"-")</f>
        <v>-</v>
      </c>
      <c r="AR90" s="377" t="str">
        <f t="shared" ref="AR90" si="1039">IFERROR(AR89/$C86,"-")</f>
        <v>-</v>
      </c>
      <c r="AS90" s="377" t="str">
        <f t="shared" ref="AS90" si="1040">IFERROR(AS89/$C86,"-")</f>
        <v>-</v>
      </c>
      <c r="AT90" s="377" t="str">
        <f t="shared" ref="AT90" si="1041">IFERROR(AT89/$C86,"-")</f>
        <v>-</v>
      </c>
      <c r="AU90" s="377" t="str">
        <f t="shared" ref="AU90" si="1042">IFERROR(AU89/$C86,"-")</f>
        <v>-</v>
      </c>
      <c r="AV90" s="377" t="str">
        <f t="shared" ref="AV90" si="1043">IFERROR(AV89/$C86,"-")</f>
        <v>-</v>
      </c>
      <c r="AW90" s="377" t="str">
        <f t="shared" ref="AW90" si="1044">IFERROR(AW89/$C86,"-")</f>
        <v>-</v>
      </c>
      <c r="AX90" s="377" t="str">
        <f t="shared" ref="AX90" si="1045">IFERROR(AX89/$C86,"-")</f>
        <v>-</v>
      </c>
      <c r="AY90" s="377" t="str">
        <f t="shared" ref="AY90" si="1046">IFERROR(AY89/$C86,"-")</f>
        <v>-</v>
      </c>
      <c r="AZ90" s="377" t="str">
        <f t="shared" ref="AZ90" si="1047">IFERROR(AZ89/$C86,"-")</f>
        <v>-</v>
      </c>
      <c r="BA90" s="377" t="str">
        <f t="shared" ref="BA90" si="1048">IFERROR(BA89/$C86,"-")</f>
        <v>-</v>
      </c>
      <c r="BB90" s="378" t="str">
        <f t="shared" ref="BB90" si="1049">IFERROR(BB89/$C86,"-")</f>
        <v>-</v>
      </c>
    </row>
    <row r="91" spans="1:54" ht="17.25" customHeight="1" thickBot="1">
      <c r="J91" s="6"/>
      <c r="K91" s="6"/>
      <c r="L91" s="6"/>
      <c r="M91" s="6"/>
      <c r="O91" s="5"/>
      <c r="P91" s="5"/>
      <c r="Q91" s="5"/>
      <c r="R91" s="5"/>
    </row>
    <row r="92" spans="1:54" ht="17" thickBot="1">
      <c r="A92"/>
      <c r="B92" s="538" t="s">
        <v>322</v>
      </c>
      <c r="C92" s="539"/>
      <c r="D92" s="34"/>
      <c r="E92" s="283"/>
      <c r="J92" s="6"/>
      <c r="K92" s="6"/>
      <c r="L92" s="6"/>
      <c r="M92" s="6"/>
    </row>
    <row r="93" spans="1:54" ht="16" thickBot="1">
      <c r="B93" s="370" t="s">
        <v>11</v>
      </c>
      <c r="C93" s="379">
        <v>0</v>
      </c>
      <c r="D93" s="374"/>
      <c r="E93" s="375">
        <f t="shared" ref="E93:AJ93" si="1050">E$9</f>
        <v>2020</v>
      </c>
      <c r="F93" s="287">
        <f t="shared" si="1050"/>
        <v>2021</v>
      </c>
      <c r="G93" s="287">
        <f t="shared" si="1050"/>
        <v>2022</v>
      </c>
      <c r="H93" s="287">
        <f t="shared" si="1050"/>
        <v>2023</v>
      </c>
      <c r="I93" s="287">
        <f t="shared" si="1050"/>
        <v>2024</v>
      </c>
      <c r="J93" s="287">
        <f t="shared" si="1050"/>
        <v>2025</v>
      </c>
      <c r="K93" s="287">
        <f t="shared" si="1050"/>
        <v>2026</v>
      </c>
      <c r="L93" s="287">
        <f t="shared" si="1050"/>
        <v>2027</v>
      </c>
      <c r="M93" s="287">
        <f t="shared" si="1050"/>
        <v>2028</v>
      </c>
      <c r="N93" s="287">
        <f t="shared" si="1050"/>
        <v>2029</v>
      </c>
      <c r="O93" s="287">
        <f t="shared" si="1050"/>
        <v>2030</v>
      </c>
      <c r="P93" s="287">
        <f t="shared" si="1050"/>
        <v>2031</v>
      </c>
      <c r="Q93" s="287">
        <f t="shared" si="1050"/>
        <v>2032</v>
      </c>
      <c r="R93" s="287">
        <f t="shared" si="1050"/>
        <v>2033</v>
      </c>
      <c r="S93" s="287">
        <f t="shared" si="1050"/>
        <v>2034</v>
      </c>
      <c r="T93" s="287">
        <f t="shared" si="1050"/>
        <v>2035</v>
      </c>
      <c r="U93" s="287">
        <f t="shared" si="1050"/>
        <v>2036</v>
      </c>
      <c r="V93" s="287">
        <f t="shared" si="1050"/>
        <v>2037</v>
      </c>
      <c r="W93" s="287">
        <f t="shared" si="1050"/>
        <v>2038</v>
      </c>
      <c r="X93" s="287">
        <f t="shared" si="1050"/>
        <v>2039</v>
      </c>
      <c r="Y93" s="287">
        <f t="shared" si="1050"/>
        <v>2040</v>
      </c>
      <c r="Z93" s="287">
        <f t="shared" si="1050"/>
        <v>2041</v>
      </c>
      <c r="AA93" s="287">
        <f t="shared" si="1050"/>
        <v>2042</v>
      </c>
      <c r="AB93" s="287">
        <f t="shared" si="1050"/>
        <v>2043</v>
      </c>
      <c r="AC93" s="287">
        <f t="shared" si="1050"/>
        <v>2044</v>
      </c>
      <c r="AD93" s="287">
        <f t="shared" si="1050"/>
        <v>2045</v>
      </c>
      <c r="AE93" s="287">
        <f t="shared" si="1050"/>
        <v>2046</v>
      </c>
      <c r="AF93" s="287">
        <f t="shared" si="1050"/>
        <v>2047</v>
      </c>
      <c r="AG93" s="287">
        <f t="shared" si="1050"/>
        <v>2048</v>
      </c>
      <c r="AH93" s="287">
        <f t="shared" si="1050"/>
        <v>2049</v>
      </c>
      <c r="AI93" s="287">
        <f t="shared" si="1050"/>
        <v>2050</v>
      </c>
      <c r="AJ93" s="287">
        <f t="shared" si="1050"/>
        <v>2051</v>
      </c>
      <c r="AK93" s="287">
        <f t="shared" ref="AK93:BB93" si="1051">AK$9</f>
        <v>2052</v>
      </c>
      <c r="AL93" s="287">
        <f t="shared" si="1051"/>
        <v>2053</v>
      </c>
      <c r="AM93" s="287">
        <f t="shared" si="1051"/>
        <v>2054</v>
      </c>
      <c r="AN93" s="287">
        <f t="shared" si="1051"/>
        <v>2055</v>
      </c>
      <c r="AO93" s="287">
        <f t="shared" si="1051"/>
        <v>2056</v>
      </c>
      <c r="AP93" s="287">
        <f t="shared" si="1051"/>
        <v>2057</v>
      </c>
      <c r="AQ93" s="287">
        <f t="shared" si="1051"/>
        <v>2058</v>
      </c>
      <c r="AR93" s="287">
        <f t="shared" si="1051"/>
        <v>2059</v>
      </c>
      <c r="AS93" s="287">
        <f t="shared" si="1051"/>
        <v>2060</v>
      </c>
      <c r="AT93" s="287">
        <f t="shared" si="1051"/>
        <v>2061</v>
      </c>
      <c r="AU93" s="287">
        <f t="shared" si="1051"/>
        <v>2062</v>
      </c>
      <c r="AV93" s="287">
        <f t="shared" si="1051"/>
        <v>2063</v>
      </c>
      <c r="AW93" s="287">
        <f t="shared" si="1051"/>
        <v>2064</v>
      </c>
      <c r="AX93" s="287">
        <f t="shared" si="1051"/>
        <v>2065</v>
      </c>
      <c r="AY93" s="287">
        <f t="shared" si="1051"/>
        <v>2066</v>
      </c>
      <c r="AZ93" s="287">
        <f t="shared" si="1051"/>
        <v>2067</v>
      </c>
      <c r="BA93" s="287">
        <f t="shared" si="1051"/>
        <v>2068</v>
      </c>
      <c r="BB93" s="288">
        <f t="shared" si="1051"/>
        <v>2069</v>
      </c>
    </row>
    <row r="94" spans="1:54">
      <c r="A94"/>
      <c r="B94" s="484" t="s">
        <v>273</v>
      </c>
      <c r="C94" s="534"/>
      <c r="D94" s="485"/>
      <c r="E94" s="315">
        <v>0</v>
      </c>
      <c r="F94" s="289">
        <f>E96</f>
        <v>0</v>
      </c>
      <c r="G94" s="289">
        <f t="shared" ref="G94" si="1052">F96</f>
        <v>0</v>
      </c>
      <c r="H94" s="289">
        <f t="shared" ref="H94" si="1053">G96</f>
        <v>0</v>
      </c>
      <c r="I94" s="289">
        <f t="shared" ref="I94" si="1054">H96</f>
        <v>0</v>
      </c>
      <c r="J94" s="289">
        <f t="shared" ref="J94" si="1055">I96</f>
        <v>0</v>
      </c>
      <c r="K94" s="289">
        <f t="shared" ref="K94" si="1056">J96</f>
        <v>0</v>
      </c>
      <c r="L94" s="289">
        <f t="shared" ref="L94" si="1057">K96</f>
        <v>0</v>
      </c>
      <c r="M94" s="289">
        <f t="shared" ref="M94" si="1058">L96</f>
        <v>0</v>
      </c>
      <c r="N94" s="289">
        <f t="shared" ref="N94" si="1059">M96</f>
        <v>0</v>
      </c>
      <c r="O94" s="289">
        <f t="shared" ref="O94" si="1060">N96</f>
        <v>0</v>
      </c>
      <c r="P94" s="289">
        <f t="shared" ref="P94" si="1061">O96</f>
        <v>0</v>
      </c>
      <c r="Q94" s="289">
        <f t="shared" ref="Q94" si="1062">P96</f>
        <v>0</v>
      </c>
      <c r="R94" s="289">
        <f t="shared" ref="R94" si="1063">Q96</f>
        <v>0</v>
      </c>
      <c r="S94" s="289">
        <f t="shared" ref="S94" si="1064">R96</f>
        <v>0</v>
      </c>
      <c r="T94" s="289">
        <f t="shared" ref="T94" si="1065">S96</f>
        <v>0</v>
      </c>
      <c r="U94" s="289">
        <f t="shared" ref="U94" si="1066">T96</f>
        <v>0</v>
      </c>
      <c r="V94" s="289">
        <f t="shared" ref="V94" si="1067">U96</f>
        <v>0</v>
      </c>
      <c r="W94" s="289">
        <f t="shared" ref="W94" si="1068">V96</f>
        <v>0</v>
      </c>
      <c r="X94" s="289">
        <f t="shared" ref="X94" si="1069">W96</f>
        <v>0</v>
      </c>
      <c r="Y94" s="289">
        <f t="shared" ref="Y94" si="1070">X96</f>
        <v>0</v>
      </c>
      <c r="Z94" s="289">
        <f t="shared" ref="Z94" si="1071">Y96</f>
        <v>0</v>
      </c>
      <c r="AA94" s="289">
        <f t="shared" ref="AA94" si="1072">Z96</f>
        <v>0</v>
      </c>
      <c r="AB94" s="289">
        <f t="shared" ref="AB94" si="1073">AA96</f>
        <v>0</v>
      </c>
      <c r="AC94" s="289">
        <f t="shared" ref="AC94" si="1074">AB96</f>
        <v>0</v>
      </c>
      <c r="AD94" s="289">
        <f t="shared" ref="AD94" si="1075">AC96</f>
        <v>0</v>
      </c>
      <c r="AE94" s="289">
        <f t="shared" ref="AE94" si="1076">AD96</f>
        <v>0</v>
      </c>
      <c r="AF94" s="289">
        <f t="shared" ref="AF94" si="1077">AE96</f>
        <v>0</v>
      </c>
      <c r="AG94" s="289">
        <f t="shared" ref="AG94" si="1078">AF96</f>
        <v>0</v>
      </c>
      <c r="AH94" s="289">
        <f t="shared" ref="AH94" si="1079">AG96</f>
        <v>0</v>
      </c>
      <c r="AI94" s="289">
        <f t="shared" ref="AI94" si="1080">AH96</f>
        <v>0</v>
      </c>
      <c r="AJ94" s="289">
        <f t="shared" ref="AJ94" si="1081">AI96</f>
        <v>0</v>
      </c>
      <c r="AK94" s="289">
        <f t="shared" ref="AK94" si="1082">AJ96</f>
        <v>0</v>
      </c>
      <c r="AL94" s="289">
        <f t="shared" ref="AL94" si="1083">AK96</f>
        <v>0</v>
      </c>
      <c r="AM94" s="289">
        <f t="shared" ref="AM94" si="1084">AL96</f>
        <v>0</v>
      </c>
      <c r="AN94" s="289">
        <f t="shared" ref="AN94" si="1085">AM96</f>
        <v>0</v>
      </c>
      <c r="AO94" s="289">
        <f t="shared" ref="AO94" si="1086">AN96</f>
        <v>0</v>
      </c>
      <c r="AP94" s="289">
        <f t="shared" ref="AP94" si="1087">AO96</f>
        <v>0</v>
      </c>
      <c r="AQ94" s="289">
        <f t="shared" ref="AQ94" si="1088">AP96</f>
        <v>0</v>
      </c>
      <c r="AR94" s="289">
        <f t="shared" ref="AR94" si="1089">AQ96</f>
        <v>0</v>
      </c>
      <c r="AS94" s="289">
        <f t="shared" ref="AS94" si="1090">AR96</f>
        <v>0</v>
      </c>
      <c r="AT94" s="289">
        <f t="shared" ref="AT94" si="1091">AS96</f>
        <v>0</v>
      </c>
      <c r="AU94" s="289">
        <f t="shared" ref="AU94" si="1092">AT96</f>
        <v>0</v>
      </c>
      <c r="AV94" s="289">
        <f t="shared" ref="AV94" si="1093">AU96</f>
        <v>0</v>
      </c>
      <c r="AW94" s="289">
        <f t="shared" ref="AW94" si="1094">AV96</f>
        <v>0</v>
      </c>
      <c r="AX94" s="289">
        <f t="shared" ref="AX94" si="1095">AW96</f>
        <v>0</v>
      </c>
      <c r="AY94" s="289">
        <f t="shared" ref="AY94" si="1096">AX96</f>
        <v>0</v>
      </c>
      <c r="AZ94" s="289">
        <f t="shared" ref="AZ94" si="1097">AY96</f>
        <v>0</v>
      </c>
      <c r="BA94" s="289">
        <f t="shared" ref="BA94" si="1098">AZ96</f>
        <v>0</v>
      </c>
      <c r="BB94" s="290">
        <f t="shared" ref="BB94" si="1099">BA96</f>
        <v>0</v>
      </c>
    </row>
    <row r="95" spans="1:54">
      <c r="A95"/>
      <c r="B95" s="479" t="s">
        <v>108</v>
      </c>
      <c r="C95" s="533"/>
      <c r="D95" s="480"/>
      <c r="E95" s="297">
        <f>Cockpit!$H$31</f>
        <v>1.4999999999999999E-2</v>
      </c>
      <c r="F95" s="297">
        <f>Cockpit!$H$31</f>
        <v>1.4999999999999999E-2</v>
      </c>
      <c r="G95" s="297">
        <f>Cockpit!$H$31</f>
        <v>1.4999999999999999E-2</v>
      </c>
      <c r="H95" s="297">
        <f>Cockpit!$H$31</f>
        <v>1.4999999999999999E-2</v>
      </c>
      <c r="I95" s="297">
        <f>Cockpit!$H$31</f>
        <v>1.4999999999999999E-2</v>
      </c>
      <c r="J95" s="297">
        <f>Cockpit!$H$31</f>
        <v>1.4999999999999999E-2</v>
      </c>
      <c r="K95" s="297">
        <f>Cockpit!$H$31</f>
        <v>1.4999999999999999E-2</v>
      </c>
      <c r="L95" s="297">
        <f>Cockpit!$H$31</f>
        <v>1.4999999999999999E-2</v>
      </c>
      <c r="M95" s="297">
        <f>Cockpit!$H$31</f>
        <v>1.4999999999999999E-2</v>
      </c>
      <c r="N95" s="297">
        <f>Cockpit!$H$31</f>
        <v>1.4999999999999999E-2</v>
      </c>
      <c r="O95" s="297">
        <f>Cockpit!$H$31</f>
        <v>1.4999999999999999E-2</v>
      </c>
      <c r="P95" s="297">
        <f>Cockpit!$H$31</f>
        <v>1.4999999999999999E-2</v>
      </c>
      <c r="Q95" s="297">
        <f>Cockpit!$H$31</f>
        <v>1.4999999999999999E-2</v>
      </c>
      <c r="R95" s="297">
        <f>Cockpit!$H$31</f>
        <v>1.4999999999999999E-2</v>
      </c>
      <c r="S95" s="297">
        <f>Cockpit!$H$31</f>
        <v>1.4999999999999999E-2</v>
      </c>
      <c r="T95" s="297">
        <f>Cockpit!$H$31</f>
        <v>1.4999999999999999E-2</v>
      </c>
      <c r="U95" s="297">
        <f>Cockpit!$H$31</f>
        <v>1.4999999999999999E-2</v>
      </c>
      <c r="V95" s="297">
        <f>Cockpit!$H$31</f>
        <v>1.4999999999999999E-2</v>
      </c>
      <c r="W95" s="297">
        <f>Cockpit!$H$31</f>
        <v>1.4999999999999999E-2</v>
      </c>
      <c r="X95" s="297">
        <f>Cockpit!$H$31</f>
        <v>1.4999999999999999E-2</v>
      </c>
      <c r="Y95" s="297">
        <f>Cockpit!$H$31</f>
        <v>1.4999999999999999E-2</v>
      </c>
      <c r="Z95" s="297">
        <f>Cockpit!$H$31</f>
        <v>1.4999999999999999E-2</v>
      </c>
      <c r="AA95" s="297">
        <f>Cockpit!$H$31</f>
        <v>1.4999999999999999E-2</v>
      </c>
      <c r="AB95" s="297">
        <f>Cockpit!$H$31</f>
        <v>1.4999999999999999E-2</v>
      </c>
      <c r="AC95" s="297">
        <f>Cockpit!$H$31</f>
        <v>1.4999999999999999E-2</v>
      </c>
      <c r="AD95" s="297">
        <f>Cockpit!$H$31</f>
        <v>1.4999999999999999E-2</v>
      </c>
      <c r="AE95" s="297">
        <f>Cockpit!$H$31</f>
        <v>1.4999999999999999E-2</v>
      </c>
      <c r="AF95" s="297">
        <f>Cockpit!$H$31</f>
        <v>1.4999999999999999E-2</v>
      </c>
      <c r="AG95" s="297">
        <f>Cockpit!$H$31</f>
        <v>1.4999999999999999E-2</v>
      </c>
      <c r="AH95" s="297">
        <f>Cockpit!$H$31</f>
        <v>1.4999999999999999E-2</v>
      </c>
      <c r="AI95" s="297">
        <f>Cockpit!$H$31</f>
        <v>1.4999999999999999E-2</v>
      </c>
      <c r="AJ95" s="297">
        <f>Cockpit!$H$31</f>
        <v>1.4999999999999999E-2</v>
      </c>
      <c r="AK95" s="297">
        <f>Cockpit!$H$31</f>
        <v>1.4999999999999999E-2</v>
      </c>
      <c r="AL95" s="297">
        <f>Cockpit!$H$31</f>
        <v>1.4999999999999999E-2</v>
      </c>
      <c r="AM95" s="297">
        <f>Cockpit!$H$31</f>
        <v>1.4999999999999999E-2</v>
      </c>
      <c r="AN95" s="297">
        <f>Cockpit!$H$31</f>
        <v>1.4999999999999999E-2</v>
      </c>
      <c r="AO95" s="297">
        <f>Cockpit!$H$31</f>
        <v>1.4999999999999999E-2</v>
      </c>
      <c r="AP95" s="297">
        <f>Cockpit!$H$31</f>
        <v>1.4999999999999999E-2</v>
      </c>
      <c r="AQ95" s="297">
        <f>Cockpit!$H$31</f>
        <v>1.4999999999999999E-2</v>
      </c>
      <c r="AR95" s="297">
        <f>Cockpit!$H$31</f>
        <v>1.4999999999999999E-2</v>
      </c>
      <c r="AS95" s="297">
        <f>Cockpit!$H$31</f>
        <v>1.4999999999999999E-2</v>
      </c>
      <c r="AT95" s="297">
        <f>Cockpit!$H$31</f>
        <v>1.4999999999999999E-2</v>
      </c>
      <c r="AU95" s="297">
        <f>Cockpit!$H$31</f>
        <v>1.4999999999999999E-2</v>
      </c>
      <c r="AV95" s="297">
        <f>Cockpit!$H$31</f>
        <v>1.4999999999999999E-2</v>
      </c>
      <c r="AW95" s="297">
        <f>Cockpit!$H$31</f>
        <v>1.4999999999999999E-2</v>
      </c>
      <c r="AX95" s="297">
        <f>Cockpit!$H$31</f>
        <v>1.4999999999999999E-2</v>
      </c>
      <c r="AY95" s="297">
        <f>Cockpit!$H$31</f>
        <v>1.4999999999999999E-2</v>
      </c>
      <c r="AZ95" s="297">
        <f>Cockpit!$H$31</f>
        <v>1.4999999999999999E-2</v>
      </c>
      <c r="BA95" s="297">
        <f>Cockpit!$H$31</f>
        <v>1.4999999999999999E-2</v>
      </c>
      <c r="BB95" s="298">
        <f>Cockpit!$H$31</f>
        <v>1.4999999999999999E-2</v>
      </c>
    </row>
    <row r="96" spans="1:54">
      <c r="B96" s="479" t="s">
        <v>70</v>
      </c>
      <c r="C96" s="533"/>
      <c r="D96" s="480"/>
      <c r="E96" s="10">
        <f t="shared" ref="E96:BB96" si="1100">E94*(1+E95)</f>
        <v>0</v>
      </c>
      <c r="F96" s="10">
        <f t="shared" si="1100"/>
        <v>0</v>
      </c>
      <c r="G96" s="10">
        <f t="shared" si="1100"/>
        <v>0</v>
      </c>
      <c r="H96" s="10">
        <f t="shared" si="1100"/>
        <v>0</v>
      </c>
      <c r="I96" s="10">
        <f t="shared" si="1100"/>
        <v>0</v>
      </c>
      <c r="J96" s="10">
        <f t="shared" si="1100"/>
        <v>0</v>
      </c>
      <c r="K96" s="10">
        <f t="shared" si="1100"/>
        <v>0</v>
      </c>
      <c r="L96" s="10">
        <f t="shared" si="1100"/>
        <v>0</v>
      </c>
      <c r="M96" s="10">
        <f t="shared" si="1100"/>
        <v>0</v>
      </c>
      <c r="N96" s="10">
        <f t="shared" si="1100"/>
        <v>0</v>
      </c>
      <c r="O96" s="10">
        <f t="shared" si="1100"/>
        <v>0</v>
      </c>
      <c r="P96" s="10">
        <f t="shared" si="1100"/>
        <v>0</v>
      </c>
      <c r="Q96" s="10">
        <f t="shared" si="1100"/>
        <v>0</v>
      </c>
      <c r="R96" s="10">
        <f t="shared" si="1100"/>
        <v>0</v>
      </c>
      <c r="S96" s="10">
        <f t="shared" si="1100"/>
        <v>0</v>
      </c>
      <c r="T96" s="10">
        <f t="shared" si="1100"/>
        <v>0</v>
      </c>
      <c r="U96" s="10">
        <f t="shared" si="1100"/>
        <v>0</v>
      </c>
      <c r="V96" s="10">
        <f t="shared" si="1100"/>
        <v>0</v>
      </c>
      <c r="W96" s="10">
        <f t="shared" si="1100"/>
        <v>0</v>
      </c>
      <c r="X96" s="10">
        <f t="shared" si="1100"/>
        <v>0</v>
      </c>
      <c r="Y96" s="10">
        <f t="shared" si="1100"/>
        <v>0</v>
      </c>
      <c r="Z96" s="10">
        <f t="shared" si="1100"/>
        <v>0</v>
      </c>
      <c r="AA96" s="10">
        <f t="shared" si="1100"/>
        <v>0</v>
      </c>
      <c r="AB96" s="10">
        <f t="shared" si="1100"/>
        <v>0</v>
      </c>
      <c r="AC96" s="10">
        <f t="shared" si="1100"/>
        <v>0</v>
      </c>
      <c r="AD96" s="10">
        <f t="shared" si="1100"/>
        <v>0</v>
      </c>
      <c r="AE96" s="10">
        <f t="shared" si="1100"/>
        <v>0</v>
      </c>
      <c r="AF96" s="10">
        <f t="shared" si="1100"/>
        <v>0</v>
      </c>
      <c r="AG96" s="10">
        <f t="shared" si="1100"/>
        <v>0</v>
      </c>
      <c r="AH96" s="10">
        <f t="shared" si="1100"/>
        <v>0</v>
      </c>
      <c r="AI96" s="10">
        <f t="shared" si="1100"/>
        <v>0</v>
      </c>
      <c r="AJ96" s="10">
        <f t="shared" si="1100"/>
        <v>0</v>
      </c>
      <c r="AK96" s="10">
        <f t="shared" si="1100"/>
        <v>0</v>
      </c>
      <c r="AL96" s="10">
        <f t="shared" si="1100"/>
        <v>0</v>
      </c>
      <c r="AM96" s="10">
        <f t="shared" si="1100"/>
        <v>0</v>
      </c>
      <c r="AN96" s="10">
        <f t="shared" si="1100"/>
        <v>0</v>
      </c>
      <c r="AO96" s="10">
        <f t="shared" si="1100"/>
        <v>0</v>
      </c>
      <c r="AP96" s="10">
        <f t="shared" si="1100"/>
        <v>0</v>
      </c>
      <c r="AQ96" s="10">
        <f t="shared" si="1100"/>
        <v>0</v>
      </c>
      <c r="AR96" s="10">
        <f t="shared" si="1100"/>
        <v>0</v>
      </c>
      <c r="AS96" s="10">
        <f t="shared" si="1100"/>
        <v>0</v>
      </c>
      <c r="AT96" s="10">
        <f t="shared" si="1100"/>
        <v>0</v>
      </c>
      <c r="AU96" s="10">
        <f t="shared" si="1100"/>
        <v>0</v>
      </c>
      <c r="AV96" s="10">
        <f t="shared" si="1100"/>
        <v>0</v>
      </c>
      <c r="AW96" s="10">
        <f t="shared" si="1100"/>
        <v>0</v>
      </c>
      <c r="AX96" s="10">
        <f t="shared" si="1100"/>
        <v>0</v>
      </c>
      <c r="AY96" s="10">
        <f t="shared" si="1100"/>
        <v>0</v>
      </c>
      <c r="AZ96" s="10">
        <f t="shared" si="1100"/>
        <v>0</v>
      </c>
      <c r="BA96" s="10">
        <f t="shared" si="1100"/>
        <v>0</v>
      </c>
      <c r="BB96" s="291">
        <f t="shared" si="1100"/>
        <v>0</v>
      </c>
    </row>
    <row r="97" spans="1:54" ht="16" thickBot="1">
      <c r="B97" s="535" t="s">
        <v>316</v>
      </c>
      <c r="C97" s="536"/>
      <c r="D97" s="537"/>
      <c r="E97" s="377" t="str">
        <f>IFERROR(E96/$C93,"-")</f>
        <v>-</v>
      </c>
      <c r="F97" s="377" t="str">
        <f>IFERROR(F96/$C93,"-")</f>
        <v>-</v>
      </c>
      <c r="G97" s="377" t="str">
        <f t="shared" ref="G97" si="1101">IFERROR(G96/$C93,"-")</f>
        <v>-</v>
      </c>
      <c r="H97" s="377" t="str">
        <f t="shared" ref="H97" si="1102">IFERROR(H96/$C93,"-")</f>
        <v>-</v>
      </c>
      <c r="I97" s="377" t="str">
        <f t="shared" ref="I97" si="1103">IFERROR(I96/$C93,"-")</f>
        <v>-</v>
      </c>
      <c r="J97" s="377" t="str">
        <f t="shared" ref="J97" si="1104">IFERROR(J96/$C93,"-")</f>
        <v>-</v>
      </c>
      <c r="K97" s="377" t="str">
        <f t="shared" ref="K97" si="1105">IFERROR(K96/$C93,"-")</f>
        <v>-</v>
      </c>
      <c r="L97" s="377" t="str">
        <f t="shared" ref="L97" si="1106">IFERROR(L96/$C93,"-")</f>
        <v>-</v>
      </c>
      <c r="M97" s="377" t="str">
        <f t="shared" ref="M97" si="1107">IFERROR(M96/$C93,"-")</f>
        <v>-</v>
      </c>
      <c r="N97" s="377" t="str">
        <f t="shared" ref="N97" si="1108">IFERROR(N96/$C93,"-")</f>
        <v>-</v>
      </c>
      <c r="O97" s="377" t="str">
        <f t="shared" ref="O97" si="1109">IFERROR(O96/$C93,"-")</f>
        <v>-</v>
      </c>
      <c r="P97" s="377" t="str">
        <f t="shared" ref="P97" si="1110">IFERROR(P96/$C93,"-")</f>
        <v>-</v>
      </c>
      <c r="Q97" s="377" t="str">
        <f t="shared" ref="Q97" si="1111">IFERROR(Q96/$C93,"-")</f>
        <v>-</v>
      </c>
      <c r="R97" s="377" t="str">
        <f t="shared" ref="R97" si="1112">IFERROR(R96/$C93,"-")</f>
        <v>-</v>
      </c>
      <c r="S97" s="377" t="str">
        <f t="shared" ref="S97" si="1113">IFERROR(S96/$C93,"-")</f>
        <v>-</v>
      </c>
      <c r="T97" s="377" t="str">
        <f t="shared" ref="T97" si="1114">IFERROR(T96/$C93,"-")</f>
        <v>-</v>
      </c>
      <c r="U97" s="377" t="str">
        <f t="shared" ref="U97" si="1115">IFERROR(U96/$C93,"-")</f>
        <v>-</v>
      </c>
      <c r="V97" s="377" t="str">
        <f t="shared" ref="V97" si="1116">IFERROR(V96/$C93,"-")</f>
        <v>-</v>
      </c>
      <c r="W97" s="377" t="str">
        <f t="shared" ref="W97" si="1117">IFERROR(W96/$C93,"-")</f>
        <v>-</v>
      </c>
      <c r="X97" s="377" t="str">
        <f t="shared" ref="X97" si="1118">IFERROR(X96/$C93,"-")</f>
        <v>-</v>
      </c>
      <c r="Y97" s="377" t="str">
        <f t="shared" ref="Y97" si="1119">IFERROR(Y96/$C93,"-")</f>
        <v>-</v>
      </c>
      <c r="Z97" s="377" t="str">
        <f t="shared" ref="Z97" si="1120">IFERROR(Z96/$C93,"-")</f>
        <v>-</v>
      </c>
      <c r="AA97" s="377" t="str">
        <f t="shared" ref="AA97" si="1121">IFERROR(AA96/$C93,"-")</f>
        <v>-</v>
      </c>
      <c r="AB97" s="377" t="str">
        <f t="shared" ref="AB97" si="1122">IFERROR(AB96/$C93,"-")</f>
        <v>-</v>
      </c>
      <c r="AC97" s="377" t="str">
        <f t="shared" ref="AC97" si="1123">IFERROR(AC96/$C93,"-")</f>
        <v>-</v>
      </c>
      <c r="AD97" s="377" t="str">
        <f t="shared" ref="AD97" si="1124">IFERROR(AD96/$C93,"-")</f>
        <v>-</v>
      </c>
      <c r="AE97" s="377" t="str">
        <f t="shared" ref="AE97" si="1125">IFERROR(AE96/$C93,"-")</f>
        <v>-</v>
      </c>
      <c r="AF97" s="377" t="str">
        <f t="shared" ref="AF97" si="1126">IFERROR(AF96/$C93,"-")</f>
        <v>-</v>
      </c>
      <c r="AG97" s="377" t="str">
        <f t="shared" ref="AG97" si="1127">IFERROR(AG96/$C93,"-")</f>
        <v>-</v>
      </c>
      <c r="AH97" s="377" t="str">
        <f t="shared" ref="AH97" si="1128">IFERROR(AH96/$C93,"-")</f>
        <v>-</v>
      </c>
      <c r="AI97" s="377" t="str">
        <f t="shared" ref="AI97" si="1129">IFERROR(AI96/$C93,"-")</f>
        <v>-</v>
      </c>
      <c r="AJ97" s="377" t="str">
        <f t="shared" ref="AJ97" si="1130">IFERROR(AJ96/$C93,"-")</f>
        <v>-</v>
      </c>
      <c r="AK97" s="377" t="str">
        <f t="shared" ref="AK97" si="1131">IFERROR(AK96/$C93,"-")</f>
        <v>-</v>
      </c>
      <c r="AL97" s="377" t="str">
        <f t="shared" ref="AL97" si="1132">IFERROR(AL96/$C93,"-")</f>
        <v>-</v>
      </c>
      <c r="AM97" s="377" t="str">
        <f t="shared" ref="AM97" si="1133">IFERROR(AM96/$C93,"-")</f>
        <v>-</v>
      </c>
      <c r="AN97" s="377" t="str">
        <f t="shared" ref="AN97" si="1134">IFERROR(AN96/$C93,"-")</f>
        <v>-</v>
      </c>
      <c r="AO97" s="377" t="str">
        <f t="shared" ref="AO97" si="1135">IFERROR(AO96/$C93,"-")</f>
        <v>-</v>
      </c>
      <c r="AP97" s="377" t="str">
        <f t="shared" ref="AP97" si="1136">IFERROR(AP96/$C93,"-")</f>
        <v>-</v>
      </c>
      <c r="AQ97" s="377" t="str">
        <f t="shared" ref="AQ97" si="1137">IFERROR(AQ96/$C93,"-")</f>
        <v>-</v>
      </c>
      <c r="AR97" s="377" t="str">
        <f t="shared" ref="AR97" si="1138">IFERROR(AR96/$C93,"-")</f>
        <v>-</v>
      </c>
      <c r="AS97" s="377" t="str">
        <f t="shared" ref="AS97" si="1139">IFERROR(AS96/$C93,"-")</f>
        <v>-</v>
      </c>
      <c r="AT97" s="377" t="str">
        <f t="shared" ref="AT97" si="1140">IFERROR(AT96/$C93,"-")</f>
        <v>-</v>
      </c>
      <c r="AU97" s="377" t="str">
        <f t="shared" ref="AU97" si="1141">IFERROR(AU96/$C93,"-")</f>
        <v>-</v>
      </c>
      <c r="AV97" s="377" t="str">
        <f t="shared" ref="AV97" si="1142">IFERROR(AV96/$C93,"-")</f>
        <v>-</v>
      </c>
      <c r="AW97" s="377" t="str">
        <f t="shared" ref="AW97" si="1143">IFERROR(AW96/$C93,"-")</f>
        <v>-</v>
      </c>
      <c r="AX97" s="377" t="str">
        <f t="shared" ref="AX97" si="1144">IFERROR(AX96/$C93,"-")</f>
        <v>-</v>
      </c>
      <c r="AY97" s="377" t="str">
        <f t="shared" ref="AY97" si="1145">IFERROR(AY96/$C93,"-")</f>
        <v>-</v>
      </c>
      <c r="AZ97" s="377" t="str">
        <f t="shared" ref="AZ97" si="1146">IFERROR(AZ96/$C93,"-")</f>
        <v>-</v>
      </c>
      <c r="BA97" s="377" t="str">
        <f t="shared" ref="BA97" si="1147">IFERROR(BA96/$C93,"-")</f>
        <v>-</v>
      </c>
      <c r="BB97" s="378" t="str">
        <f t="shared" ref="BB97" si="1148">IFERROR(BB96/$C93,"-")</f>
        <v>-</v>
      </c>
    </row>
    <row r="98" spans="1:54" ht="17.25" customHeight="1" thickBot="1">
      <c r="J98" s="6"/>
      <c r="K98" s="6"/>
      <c r="L98" s="6"/>
      <c r="M98" s="6"/>
      <c r="O98" s="5"/>
      <c r="P98" s="5"/>
      <c r="Q98" s="5"/>
      <c r="R98" s="5"/>
    </row>
    <row r="99" spans="1:54" ht="17" thickBot="1">
      <c r="A99"/>
      <c r="B99" s="538" t="s">
        <v>323</v>
      </c>
      <c r="C99" s="539"/>
      <c r="D99" s="34"/>
      <c r="E99" s="283"/>
      <c r="J99" s="6"/>
      <c r="K99" s="6"/>
      <c r="L99" s="6"/>
      <c r="M99" s="6"/>
    </row>
    <row r="100" spans="1:54" ht="16" thickBot="1">
      <c r="B100" s="370" t="s">
        <v>11</v>
      </c>
      <c r="C100" s="379">
        <v>0</v>
      </c>
      <c r="D100" s="374"/>
      <c r="E100" s="375">
        <f t="shared" ref="E100:AJ100" si="1149">E$9</f>
        <v>2020</v>
      </c>
      <c r="F100" s="287">
        <f t="shared" si="1149"/>
        <v>2021</v>
      </c>
      <c r="G100" s="287">
        <f t="shared" si="1149"/>
        <v>2022</v>
      </c>
      <c r="H100" s="287">
        <f t="shared" si="1149"/>
        <v>2023</v>
      </c>
      <c r="I100" s="287">
        <f t="shared" si="1149"/>
        <v>2024</v>
      </c>
      <c r="J100" s="287">
        <f t="shared" si="1149"/>
        <v>2025</v>
      </c>
      <c r="K100" s="287">
        <f t="shared" si="1149"/>
        <v>2026</v>
      </c>
      <c r="L100" s="287">
        <f t="shared" si="1149"/>
        <v>2027</v>
      </c>
      <c r="M100" s="287">
        <f t="shared" si="1149"/>
        <v>2028</v>
      </c>
      <c r="N100" s="287">
        <f t="shared" si="1149"/>
        <v>2029</v>
      </c>
      <c r="O100" s="287">
        <f t="shared" si="1149"/>
        <v>2030</v>
      </c>
      <c r="P100" s="287">
        <f t="shared" si="1149"/>
        <v>2031</v>
      </c>
      <c r="Q100" s="287">
        <f t="shared" si="1149"/>
        <v>2032</v>
      </c>
      <c r="R100" s="287">
        <f t="shared" si="1149"/>
        <v>2033</v>
      </c>
      <c r="S100" s="287">
        <f t="shared" si="1149"/>
        <v>2034</v>
      </c>
      <c r="T100" s="287">
        <f t="shared" si="1149"/>
        <v>2035</v>
      </c>
      <c r="U100" s="287">
        <f t="shared" si="1149"/>
        <v>2036</v>
      </c>
      <c r="V100" s="287">
        <f t="shared" si="1149"/>
        <v>2037</v>
      </c>
      <c r="W100" s="287">
        <f t="shared" si="1149"/>
        <v>2038</v>
      </c>
      <c r="X100" s="287">
        <f t="shared" si="1149"/>
        <v>2039</v>
      </c>
      <c r="Y100" s="287">
        <f t="shared" si="1149"/>
        <v>2040</v>
      </c>
      <c r="Z100" s="287">
        <f t="shared" si="1149"/>
        <v>2041</v>
      </c>
      <c r="AA100" s="287">
        <f t="shared" si="1149"/>
        <v>2042</v>
      </c>
      <c r="AB100" s="287">
        <f t="shared" si="1149"/>
        <v>2043</v>
      </c>
      <c r="AC100" s="287">
        <f t="shared" si="1149"/>
        <v>2044</v>
      </c>
      <c r="AD100" s="287">
        <f t="shared" si="1149"/>
        <v>2045</v>
      </c>
      <c r="AE100" s="287">
        <f t="shared" si="1149"/>
        <v>2046</v>
      </c>
      <c r="AF100" s="287">
        <f t="shared" si="1149"/>
        <v>2047</v>
      </c>
      <c r="AG100" s="287">
        <f t="shared" si="1149"/>
        <v>2048</v>
      </c>
      <c r="AH100" s="287">
        <f t="shared" si="1149"/>
        <v>2049</v>
      </c>
      <c r="AI100" s="287">
        <f t="shared" si="1149"/>
        <v>2050</v>
      </c>
      <c r="AJ100" s="287">
        <f t="shared" si="1149"/>
        <v>2051</v>
      </c>
      <c r="AK100" s="287">
        <f t="shared" ref="AK100:BB100" si="1150">AK$9</f>
        <v>2052</v>
      </c>
      <c r="AL100" s="287">
        <f t="shared" si="1150"/>
        <v>2053</v>
      </c>
      <c r="AM100" s="287">
        <f t="shared" si="1150"/>
        <v>2054</v>
      </c>
      <c r="AN100" s="287">
        <f t="shared" si="1150"/>
        <v>2055</v>
      </c>
      <c r="AO100" s="287">
        <f t="shared" si="1150"/>
        <v>2056</v>
      </c>
      <c r="AP100" s="287">
        <f t="shared" si="1150"/>
        <v>2057</v>
      </c>
      <c r="AQ100" s="287">
        <f t="shared" si="1150"/>
        <v>2058</v>
      </c>
      <c r="AR100" s="287">
        <f t="shared" si="1150"/>
        <v>2059</v>
      </c>
      <c r="AS100" s="287">
        <f t="shared" si="1150"/>
        <v>2060</v>
      </c>
      <c r="AT100" s="287">
        <f t="shared" si="1150"/>
        <v>2061</v>
      </c>
      <c r="AU100" s="287">
        <f t="shared" si="1150"/>
        <v>2062</v>
      </c>
      <c r="AV100" s="287">
        <f t="shared" si="1150"/>
        <v>2063</v>
      </c>
      <c r="AW100" s="287">
        <f t="shared" si="1150"/>
        <v>2064</v>
      </c>
      <c r="AX100" s="287">
        <f t="shared" si="1150"/>
        <v>2065</v>
      </c>
      <c r="AY100" s="287">
        <f t="shared" si="1150"/>
        <v>2066</v>
      </c>
      <c r="AZ100" s="287">
        <f t="shared" si="1150"/>
        <v>2067</v>
      </c>
      <c r="BA100" s="287">
        <f t="shared" si="1150"/>
        <v>2068</v>
      </c>
      <c r="BB100" s="288">
        <f t="shared" si="1150"/>
        <v>2069</v>
      </c>
    </row>
    <row r="101" spans="1:54">
      <c r="A101"/>
      <c r="B101" s="484" t="s">
        <v>273</v>
      </c>
      <c r="C101" s="534"/>
      <c r="D101" s="485"/>
      <c r="E101" s="315">
        <v>0</v>
      </c>
      <c r="F101" s="289">
        <f>E103</f>
        <v>0</v>
      </c>
      <c r="G101" s="289">
        <f t="shared" ref="G101" si="1151">F103</f>
        <v>0</v>
      </c>
      <c r="H101" s="289">
        <f t="shared" ref="H101" si="1152">G103</f>
        <v>0</v>
      </c>
      <c r="I101" s="289">
        <f t="shared" ref="I101" si="1153">H103</f>
        <v>0</v>
      </c>
      <c r="J101" s="289">
        <f t="shared" ref="J101" si="1154">I103</f>
        <v>0</v>
      </c>
      <c r="K101" s="289">
        <f t="shared" ref="K101" si="1155">J103</f>
        <v>0</v>
      </c>
      <c r="L101" s="289">
        <f t="shared" ref="L101" si="1156">K103</f>
        <v>0</v>
      </c>
      <c r="M101" s="289">
        <f t="shared" ref="M101" si="1157">L103</f>
        <v>0</v>
      </c>
      <c r="N101" s="289">
        <f t="shared" ref="N101" si="1158">M103</f>
        <v>0</v>
      </c>
      <c r="O101" s="289">
        <f t="shared" ref="O101" si="1159">N103</f>
        <v>0</v>
      </c>
      <c r="P101" s="289">
        <f t="shared" ref="P101" si="1160">O103</f>
        <v>0</v>
      </c>
      <c r="Q101" s="289">
        <f t="shared" ref="Q101" si="1161">P103</f>
        <v>0</v>
      </c>
      <c r="R101" s="289">
        <f t="shared" ref="R101" si="1162">Q103</f>
        <v>0</v>
      </c>
      <c r="S101" s="289">
        <f t="shared" ref="S101" si="1163">R103</f>
        <v>0</v>
      </c>
      <c r="T101" s="289">
        <f t="shared" ref="T101" si="1164">S103</f>
        <v>0</v>
      </c>
      <c r="U101" s="289">
        <f t="shared" ref="U101" si="1165">T103</f>
        <v>0</v>
      </c>
      <c r="V101" s="289">
        <f t="shared" ref="V101" si="1166">U103</f>
        <v>0</v>
      </c>
      <c r="W101" s="289">
        <f t="shared" ref="W101" si="1167">V103</f>
        <v>0</v>
      </c>
      <c r="X101" s="289">
        <f t="shared" ref="X101" si="1168">W103</f>
        <v>0</v>
      </c>
      <c r="Y101" s="289">
        <f t="shared" ref="Y101" si="1169">X103</f>
        <v>0</v>
      </c>
      <c r="Z101" s="289">
        <f t="shared" ref="Z101" si="1170">Y103</f>
        <v>0</v>
      </c>
      <c r="AA101" s="289">
        <f t="shared" ref="AA101" si="1171">Z103</f>
        <v>0</v>
      </c>
      <c r="AB101" s="289">
        <f t="shared" ref="AB101" si="1172">AA103</f>
        <v>0</v>
      </c>
      <c r="AC101" s="289">
        <f t="shared" ref="AC101" si="1173">AB103</f>
        <v>0</v>
      </c>
      <c r="AD101" s="289">
        <f t="shared" ref="AD101" si="1174">AC103</f>
        <v>0</v>
      </c>
      <c r="AE101" s="289">
        <f t="shared" ref="AE101" si="1175">AD103</f>
        <v>0</v>
      </c>
      <c r="AF101" s="289">
        <f t="shared" ref="AF101" si="1176">AE103</f>
        <v>0</v>
      </c>
      <c r="AG101" s="289">
        <f t="shared" ref="AG101" si="1177">AF103</f>
        <v>0</v>
      </c>
      <c r="AH101" s="289">
        <f t="shared" ref="AH101" si="1178">AG103</f>
        <v>0</v>
      </c>
      <c r="AI101" s="289">
        <f t="shared" ref="AI101" si="1179">AH103</f>
        <v>0</v>
      </c>
      <c r="AJ101" s="289">
        <f t="shared" ref="AJ101" si="1180">AI103</f>
        <v>0</v>
      </c>
      <c r="AK101" s="289">
        <f t="shared" ref="AK101" si="1181">AJ103</f>
        <v>0</v>
      </c>
      <c r="AL101" s="289">
        <f t="shared" ref="AL101" si="1182">AK103</f>
        <v>0</v>
      </c>
      <c r="AM101" s="289">
        <f t="shared" ref="AM101" si="1183">AL103</f>
        <v>0</v>
      </c>
      <c r="AN101" s="289">
        <f t="shared" ref="AN101" si="1184">AM103</f>
        <v>0</v>
      </c>
      <c r="AO101" s="289">
        <f t="shared" ref="AO101" si="1185">AN103</f>
        <v>0</v>
      </c>
      <c r="AP101" s="289">
        <f t="shared" ref="AP101" si="1186">AO103</f>
        <v>0</v>
      </c>
      <c r="AQ101" s="289">
        <f t="shared" ref="AQ101" si="1187">AP103</f>
        <v>0</v>
      </c>
      <c r="AR101" s="289">
        <f t="shared" ref="AR101" si="1188">AQ103</f>
        <v>0</v>
      </c>
      <c r="AS101" s="289">
        <f t="shared" ref="AS101" si="1189">AR103</f>
        <v>0</v>
      </c>
      <c r="AT101" s="289">
        <f t="shared" ref="AT101" si="1190">AS103</f>
        <v>0</v>
      </c>
      <c r="AU101" s="289">
        <f t="shared" ref="AU101" si="1191">AT103</f>
        <v>0</v>
      </c>
      <c r="AV101" s="289">
        <f t="shared" ref="AV101" si="1192">AU103</f>
        <v>0</v>
      </c>
      <c r="AW101" s="289">
        <f t="shared" ref="AW101" si="1193">AV103</f>
        <v>0</v>
      </c>
      <c r="AX101" s="289">
        <f t="shared" ref="AX101" si="1194">AW103</f>
        <v>0</v>
      </c>
      <c r="AY101" s="289">
        <f t="shared" ref="AY101" si="1195">AX103</f>
        <v>0</v>
      </c>
      <c r="AZ101" s="289">
        <f t="shared" ref="AZ101" si="1196">AY103</f>
        <v>0</v>
      </c>
      <c r="BA101" s="289">
        <f t="shared" ref="BA101" si="1197">AZ103</f>
        <v>0</v>
      </c>
      <c r="BB101" s="290">
        <f t="shared" ref="BB101" si="1198">BA103</f>
        <v>0</v>
      </c>
    </row>
    <row r="102" spans="1:54">
      <c r="A102"/>
      <c r="B102" s="479" t="s">
        <v>108</v>
      </c>
      <c r="C102" s="533"/>
      <c r="D102" s="480"/>
      <c r="E102" s="297">
        <f>Cockpit!$H$31</f>
        <v>1.4999999999999999E-2</v>
      </c>
      <c r="F102" s="297">
        <f>Cockpit!$H$31</f>
        <v>1.4999999999999999E-2</v>
      </c>
      <c r="G102" s="297">
        <f>Cockpit!$H$31</f>
        <v>1.4999999999999999E-2</v>
      </c>
      <c r="H102" s="297">
        <f>Cockpit!$H$31</f>
        <v>1.4999999999999999E-2</v>
      </c>
      <c r="I102" s="297">
        <f>Cockpit!$H$31</f>
        <v>1.4999999999999999E-2</v>
      </c>
      <c r="J102" s="297">
        <f>Cockpit!$H$31</f>
        <v>1.4999999999999999E-2</v>
      </c>
      <c r="K102" s="297">
        <f>Cockpit!$H$31</f>
        <v>1.4999999999999999E-2</v>
      </c>
      <c r="L102" s="297">
        <f>Cockpit!$H$31</f>
        <v>1.4999999999999999E-2</v>
      </c>
      <c r="M102" s="297">
        <f>Cockpit!$H$31</f>
        <v>1.4999999999999999E-2</v>
      </c>
      <c r="N102" s="297">
        <f>Cockpit!$H$31</f>
        <v>1.4999999999999999E-2</v>
      </c>
      <c r="O102" s="297">
        <f>Cockpit!$H$31</f>
        <v>1.4999999999999999E-2</v>
      </c>
      <c r="P102" s="297">
        <f>Cockpit!$H$31</f>
        <v>1.4999999999999999E-2</v>
      </c>
      <c r="Q102" s="297">
        <f>Cockpit!$H$31</f>
        <v>1.4999999999999999E-2</v>
      </c>
      <c r="R102" s="297">
        <f>Cockpit!$H$31</f>
        <v>1.4999999999999999E-2</v>
      </c>
      <c r="S102" s="297">
        <f>Cockpit!$H$31</f>
        <v>1.4999999999999999E-2</v>
      </c>
      <c r="T102" s="297">
        <f>Cockpit!$H$31</f>
        <v>1.4999999999999999E-2</v>
      </c>
      <c r="U102" s="297">
        <f>Cockpit!$H$31</f>
        <v>1.4999999999999999E-2</v>
      </c>
      <c r="V102" s="297">
        <f>Cockpit!$H$31</f>
        <v>1.4999999999999999E-2</v>
      </c>
      <c r="W102" s="297">
        <f>Cockpit!$H$31</f>
        <v>1.4999999999999999E-2</v>
      </c>
      <c r="X102" s="297">
        <f>Cockpit!$H$31</f>
        <v>1.4999999999999999E-2</v>
      </c>
      <c r="Y102" s="297">
        <f>Cockpit!$H$31</f>
        <v>1.4999999999999999E-2</v>
      </c>
      <c r="Z102" s="297">
        <f>Cockpit!$H$31</f>
        <v>1.4999999999999999E-2</v>
      </c>
      <c r="AA102" s="297">
        <f>Cockpit!$H$31</f>
        <v>1.4999999999999999E-2</v>
      </c>
      <c r="AB102" s="297">
        <f>Cockpit!$H$31</f>
        <v>1.4999999999999999E-2</v>
      </c>
      <c r="AC102" s="297">
        <f>Cockpit!$H$31</f>
        <v>1.4999999999999999E-2</v>
      </c>
      <c r="AD102" s="297">
        <f>Cockpit!$H$31</f>
        <v>1.4999999999999999E-2</v>
      </c>
      <c r="AE102" s="297">
        <f>Cockpit!$H$31</f>
        <v>1.4999999999999999E-2</v>
      </c>
      <c r="AF102" s="297">
        <f>Cockpit!$H$31</f>
        <v>1.4999999999999999E-2</v>
      </c>
      <c r="AG102" s="297">
        <f>Cockpit!$H$31</f>
        <v>1.4999999999999999E-2</v>
      </c>
      <c r="AH102" s="297">
        <f>Cockpit!$H$31</f>
        <v>1.4999999999999999E-2</v>
      </c>
      <c r="AI102" s="297">
        <f>Cockpit!$H$31</f>
        <v>1.4999999999999999E-2</v>
      </c>
      <c r="AJ102" s="297">
        <f>Cockpit!$H$31</f>
        <v>1.4999999999999999E-2</v>
      </c>
      <c r="AK102" s="297">
        <f>Cockpit!$H$31</f>
        <v>1.4999999999999999E-2</v>
      </c>
      <c r="AL102" s="297">
        <f>Cockpit!$H$31</f>
        <v>1.4999999999999999E-2</v>
      </c>
      <c r="AM102" s="297">
        <f>Cockpit!$H$31</f>
        <v>1.4999999999999999E-2</v>
      </c>
      <c r="AN102" s="297">
        <f>Cockpit!$H$31</f>
        <v>1.4999999999999999E-2</v>
      </c>
      <c r="AO102" s="297">
        <f>Cockpit!$H$31</f>
        <v>1.4999999999999999E-2</v>
      </c>
      <c r="AP102" s="297">
        <f>Cockpit!$H$31</f>
        <v>1.4999999999999999E-2</v>
      </c>
      <c r="AQ102" s="297">
        <f>Cockpit!$H$31</f>
        <v>1.4999999999999999E-2</v>
      </c>
      <c r="AR102" s="297">
        <f>Cockpit!$H$31</f>
        <v>1.4999999999999999E-2</v>
      </c>
      <c r="AS102" s="297">
        <f>Cockpit!$H$31</f>
        <v>1.4999999999999999E-2</v>
      </c>
      <c r="AT102" s="297">
        <f>Cockpit!$H$31</f>
        <v>1.4999999999999999E-2</v>
      </c>
      <c r="AU102" s="297">
        <f>Cockpit!$H$31</f>
        <v>1.4999999999999999E-2</v>
      </c>
      <c r="AV102" s="297">
        <f>Cockpit!$H$31</f>
        <v>1.4999999999999999E-2</v>
      </c>
      <c r="AW102" s="297">
        <f>Cockpit!$H$31</f>
        <v>1.4999999999999999E-2</v>
      </c>
      <c r="AX102" s="297">
        <f>Cockpit!$H$31</f>
        <v>1.4999999999999999E-2</v>
      </c>
      <c r="AY102" s="297">
        <f>Cockpit!$H$31</f>
        <v>1.4999999999999999E-2</v>
      </c>
      <c r="AZ102" s="297">
        <f>Cockpit!$H$31</f>
        <v>1.4999999999999999E-2</v>
      </c>
      <c r="BA102" s="297">
        <f>Cockpit!$H$31</f>
        <v>1.4999999999999999E-2</v>
      </c>
      <c r="BB102" s="298">
        <f>Cockpit!$H$31</f>
        <v>1.4999999999999999E-2</v>
      </c>
    </row>
    <row r="103" spans="1:54">
      <c r="B103" s="479" t="s">
        <v>70</v>
      </c>
      <c r="C103" s="533"/>
      <c r="D103" s="480"/>
      <c r="E103" s="10">
        <f t="shared" ref="E103:BB103" si="1199">E101*(1+E102)</f>
        <v>0</v>
      </c>
      <c r="F103" s="10">
        <f t="shared" si="1199"/>
        <v>0</v>
      </c>
      <c r="G103" s="10">
        <f t="shared" si="1199"/>
        <v>0</v>
      </c>
      <c r="H103" s="10">
        <f t="shared" si="1199"/>
        <v>0</v>
      </c>
      <c r="I103" s="10">
        <f t="shared" si="1199"/>
        <v>0</v>
      </c>
      <c r="J103" s="10">
        <f t="shared" si="1199"/>
        <v>0</v>
      </c>
      <c r="K103" s="10">
        <f t="shared" si="1199"/>
        <v>0</v>
      </c>
      <c r="L103" s="10">
        <f t="shared" si="1199"/>
        <v>0</v>
      </c>
      <c r="M103" s="10">
        <f t="shared" si="1199"/>
        <v>0</v>
      </c>
      <c r="N103" s="10">
        <f t="shared" si="1199"/>
        <v>0</v>
      </c>
      <c r="O103" s="10">
        <f t="shared" si="1199"/>
        <v>0</v>
      </c>
      <c r="P103" s="10">
        <f t="shared" si="1199"/>
        <v>0</v>
      </c>
      <c r="Q103" s="10">
        <f t="shared" si="1199"/>
        <v>0</v>
      </c>
      <c r="R103" s="10">
        <f t="shared" si="1199"/>
        <v>0</v>
      </c>
      <c r="S103" s="10">
        <f t="shared" si="1199"/>
        <v>0</v>
      </c>
      <c r="T103" s="10">
        <f t="shared" si="1199"/>
        <v>0</v>
      </c>
      <c r="U103" s="10">
        <f t="shared" si="1199"/>
        <v>0</v>
      </c>
      <c r="V103" s="10">
        <f t="shared" si="1199"/>
        <v>0</v>
      </c>
      <c r="W103" s="10">
        <f t="shared" si="1199"/>
        <v>0</v>
      </c>
      <c r="X103" s="10">
        <f t="shared" si="1199"/>
        <v>0</v>
      </c>
      <c r="Y103" s="10">
        <f t="shared" si="1199"/>
        <v>0</v>
      </c>
      <c r="Z103" s="10">
        <f t="shared" si="1199"/>
        <v>0</v>
      </c>
      <c r="AA103" s="10">
        <f t="shared" si="1199"/>
        <v>0</v>
      </c>
      <c r="AB103" s="10">
        <f t="shared" si="1199"/>
        <v>0</v>
      </c>
      <c r="AC103" s="10">
        <f t="shared" si="1199"/>
        <v>0</v>
      </c>
      <c r="AD103" s="10">
        <f t="shared" si="1199"/>
        <v>0</v>
      </c>
      <c r="AE103" s="10">
        <f t="shared" si="1199"/>
        <v>0</v>
      </c>
      <c r="AF103" s="10">
        <f t="shared" si="1199"/>
        <v>0</v>
      </c>
      <c r="AG103" s="10">
        <f t="shared" si="1199"/>
        <v>0</v>
      </c>
      <c r="AH103" s="10">
        <f t="shared" si="1199"/>
        <v>0</v>
      </c>
      <c r="AI103" s="10">
        <f t="shared" si="1199"/>
        <v>0</v>
      </c>
      <c r="AJ103" s="10">
        <f t="shared" si="1199"/>
        <v>0</v>
      </c>
      <c r="AK103" s="10">
        <f t="shared" si="1199"/>
        <v>0</v>
      </c>
      <c r="AL103" s="10">
        <f t="shared" si="1199"/>
        <v>0</v>
      </c>
      <c r="AM103" s="10">
        <f t="shared" si="1199"/>
        <v>0</v>
      </c>
      <c r="AN103" s="10">
        <f t="shared" si="1199"/>
        <v>0</v>
      </c>
      <c r="AO103" s="10">
        <f t="shared" si="1199"/>
        <v>0</v>
      </c>
      <c r="AP103" s="10">
        <f t="shared" si="1199"/>
        <v>0</v>
      </c>
      <c r="AQ103" s="10">
        <f t="shared" si="1199"/>
        <v>0</v>
      </c>
      <c r="AR103" s="10">
        <f t="shared" si="1199"/>
        <v>0</v>
      </c>
      <c r="AS103" s="10">
        <f t="shared" si="1199"/>
        <v>0</v>
      </c>
      <c r="AT103" s="10">
        <f t="shared" si="1199"/>
        <v>0</v>
      </c>
      <c r="AU103" s="10">
        <f t="shared" si="1199"/>
        <v>0</v>
      </c>
      <c r="AV103" s="10">
        <f t="shared" si="1199"/>
        <v>0</v>
      </c>
      <c r="AW103" s="10">
        <f t="shared" si="1199"/>
        <v>0</v>
      </c>
      <c r="AX103" s="10">
        <f t="shared" si="1199"/>
        <v>0</v>
      </c>
      <c r="AY103" s="10">
        <f t="shared" si="1199"/>
        <v>0</v>
      </c>
      <c r="AZ103" s="10">
        <f t="shared" si="1199"/>
        <v>0</v>
      </c>
      <c r="BA103" s="10">
        <f t="shared" si="1199"/>
        <v>0</v>
      </c>
      <c r="BB103" s="291">
        <f t="shared" si="1199"/>
        <v>0</v>
      </c>
    </row>
    <row r="104" spans="1:54" ht="16" thickBot="1">
      <c r="B104" s="535" t="s">
        <v>316</v>
      </c>
      <c r="C104" s="536"/>
      <c r="D104" s="537"/>
      <c r="E104" s="377" t="str">
        <f>IFERROR(E103/$C100,"-")</f>
        <v>-</v>
      </c>
      <c r="F104" s="377" t="str">
        <f>IFERROR(F103/$C100,"-")</f>
        <v>-</v>
      </c>
      <c r="G104" s="377" t="str">
        <f t="shared" ref="G104" si="1200">IFERROR(G103/$C100,"-")</f>
        <v>-</v>
      </c>
      <c r="H104" s="377" t="str">
        <f t="shared" ref="H104" si="1201">IFERROR(H103/$C100,"-")</f>
        <v>-</v>
      </c>
      <c r="I104" s="377" t="str">
        <f t="shared" ref="I104" si="1202">IFERROR(I103/$C100,"-")</f>
        <v>-</v>
      </c>
      <c r="J104" s="377" t="str">
        <f t="shared" ref="J104" si="1203">IFERROR(J103/$C100,"-")</f>
        <v>-</v>
      </c>
      <c r="K104" s="377" t="str">
        <f t="shared" ref="K104" si="1204">IFERROR(K103/$C100,"-")</f>
        <v>-</v>
      </c>
      <c r="L104" s="377" t="str">
        <f t="shared" ref="L104" si="1205">IFERROR(L103/$C100,"-")</f>
        <v>-</v>
      </c>
      <c r="M104" s="377" t="str">
        <f t="shared" ref="M104" si="1206">IFERROR(M103/$C100,"-")</f>
        <v>-</v>
      </c>
      <c r="N104" s="377" t="str">
        <f t="shared" ref="N104" si="1207">IFERROR(N103/$C100,"-")</f>
        <v>-</v>
      </c>
      <c r="O104" s="377" t="str">
        <f t="shared" ref="O104" si="1208">IFERROR(O103/$C100,"-")</f>
        <v>-</v>
      </c>
      <c r="P104" s="377" t="str">
        <f t="shared" ref="P104" si="1209">IFERROR(P103/$C100,"-")</f>
        <v>-</v>
      </c>
      <c r="Q104" s="377" t="str">
        <f t="shared" ref="Q104" si="1210">IFERROR(Q103/$C100,"-")</f>
        <v>-</v>
      </c>
      <c r="R104" s="377" t="str">
        <f t="shared" ref="R104" si="1211">IFERROR(R103/$C100,"-")</f>
        <v>-</v>
      </c>
      <c r="S104" s="377" t="str">
        <f t="shared" ref="S104" si="1212">IFERROR(S103/$C100,"-")</f>
        <v>-</v>
      </c>
      <c r="T104" s="377" t="str">
        <f t="shared" ref="T104" si="1213">IFERROR(T103/$C100,"-")</f>
        <v>-</v>
      </c>
      <c r="U104" s="377" t="str">
        <f t="shared" ref="U104" si="1214">IFERROR(U103/$C100,"-")</f>
        <v>-</v>
      </c>
      <c r="V104" s="377" t="str">
        <f t="shared" ref="V104" si="1215">IFERROR(V103/$C100,"-")</f>
        <v>-</v>
      </c>
      <c r="W104" s="377" t="str">
        <f t="shared" ref="W104" si="1216">IFERROR(W103/$C100,"-")</f>
        <v>-</v>
      </c>
      <c r="X104" s="377" t="str">
        <f t="shared" ref="X104" si="1217">IFERROR(X103/$C100,"-")</f>
        <v>-</v>
      </c>
      <c r="Y104" s="377" t="str">
        <f t="shared" ref="Y104" si="1218">IFERROR(Y103/$C100,"-")</f>
        <v>-</v>
      </c>
      <c r="Z104" s="377" t="str">
        <f t="shared" ref="Z104" si="1219">IFERROR(Z103/$C100,"-")</f>
        <v>-</v>
      </c>
      <c r="AA104" s="377" t="str">
        <f t="shared" ref="AA104" si="1220">IFERROR(AA103/$C100,"-")</f>
        <v>-</v>
      </c>
      <c r="AB104" s="377" t="str">
        <f t="shared" ref="AB104" si="1221">IFERROR(AB103/$C100,"-")</f>
        <v>-</v>
      </c>
      <c r="AC104" s="377" t="str">
        <f t="shared" ref="AC104" si="1222">IFERROR(AC103/$C100,"-")</f>
        <v>-</v>
      </c>
      <c r="AD104" s="377" t="str">
        <f t="shared" ref="AD104" si="1223">IFERROR(AD103/$C100,"-")</f>
        <v>-</v>
      </c>
      <c r="AE104" s="377" t="str">
        <f t="shared" ref="AE104" si="1224">IFERROR(AE103/$C100,"-")</f>
        <v>-</v>
      </c>
      <c r="AF104" s="377" t="str">
        <f t="shared" ref="AF104" si="1225">IFERROR(AF103/$C100,"-")</f>
        <v>-</v>
      </c>
      <c r="AG104" s="377" t="str">
        <f t="shared" ref="AG104" si="1226">IFERROR(AG103/$C100,"-")</f>
        <v>-</v>
      </c>
      <c r="AH104" s="377" t="str">
        <f t="shared" ref="AH104" si="1227">IFERROR(AH103/$C100,"-")</f>
        <v>-</v>
      </c>
      <c r="AI104" s="377" t="str">
        <f t="shared" ref="AI104" si="1228">IFERROR(AI103/$C100,"-")</f>
        <v>-</v>
      </c>
      <c r="AJ104" s="377" t="str">
        <f t="shared" ref="AJ104" si="1229">IFERROR(AJ103/$C100,"-")</f>
        <v>-</v>
      </c>
      <c r="AK104" s="377" t="str">
        <f t="shared" ref="AK104" si="1230">IFERROR(AK103/$C100,"-")</f>
        <v>-</v>
      </c>
      <c r="AL104" s="377" t="str">
        <f t="shared" ref="AL104" si="1231">IFERROR(AL103/$C100,"-")</f>
        <v>-</v>
      </c>
      <c r="AM104" s="377" t="str">
        <f t="shared" ref="AM104" si="1232">IFERROR(AM103/$C100,"-")</f>
        <v>-</v>
      </c>
      <c r="AN104" s="377" t="str">
        <f t="shared" ref="AN104" si="1233">IFERROR(AN103/$C100,"-")</f>
        <v>-</v>
      </c>
      <c r="AO104" s="377" t="str">
        <f t="shared" ref="AO104" si="1234">IFERROR(AO103/$C100,"-")</f>
        <v>-</v>
      </c>
      <c r="AP104" s="377" t="str">
        <f t="shared" ref="AP104" si="1235">IFERROR(AP103/$C100,"-")</f>
        <v>-</v>
      </c>
      <c r="AQ104" s="377" t="str">
        <f t="shared" ref="AQ104" si="1236">IFERROR(AQ103/$C100,"-")</f>
        <v>-</v>
      </c>
      <c r="AR104" s="377" t="str">
        <f t="shared" ref="AR104" si="1237">IFERROR(AR103/$C100,"-")</f>
        <v>-</v>
      </c>
      <c r="AS104" s="377" t="str">
        <f t="shared" ref="AS104" si="1238">IFERROR(AS103/$C100,"-")</f>
        <v>-</v>
      </c>
      <c r="AT104" s="377" t="str">
        <f t="shared" ref="AT104" si="1239">IFERROR(AT103/$C100,"-")</f>
        <v>-</v>
      </c>
      <c r="AU104" s="377" t="str">
        <f t="shared" ref="AU104" si="1240">IFERROR(AU103/$C100,"-")</f>
        <v>-</v>
      </c>
      <c r="AV104" s="377" t="str">
        <f t="shared" ref="AV104" si="1241">IFERROR(AV103/$C100,"-")</f>
        <v>-</v>
      </c>
      <c r="AW104" s="377" t="str">
        <f t="shared" ref="AW104" si="1242">IFERROR(AW103/$C100,"-")</f>
        <v>-</v>
      </c>
      <c r="AX104" s="377" t="str">
        <f t="shared" ref="AX104" si="1243">IFERROR(AX103/$C100,"-")</f>
        <v>-</v>
      </c>
      <c r="AY104" s="377" t="str">
        <f t="shared" ref="AY104" si="1244">IFERROR(AY103/$C100,"-")</f>
        <v>-</v>
      </c>
      <c r="AZ104" s="377" t="str">
        <f t="shared" ref="AZ104" si="1245">IFERROR(AZ103/$C100,"-")</f>
        <v>-</v>
      </c>
      <c r="BA104" s="377" t="str">
        <f t="shared" ref="BA104" si="1246">IFERROR(BA103/$C100,"-")</f>
        <v>-</v>
      </c>
      <c r="BB104" s="378" t="str">
        <f t="shared" ref="BB104" si="1247">IFERROR(BB103/$C100,"-")</f>
        <v>-</v>
      </c>
    </row>
    <row r="105" spans="1:54" ht="17.25" customHeight="1" thickBot="1">
      <c r="J105" s="6"/>
      <c r="K105" s="6"/>
      <c r="L105" s="6"/>
      <c r="M105" s="6"/>
      <c r="O105" s="5"/>
      <c r="P105" s="5"/>
      <c r="Q105" s="5"/>
      <c r="R105" s="5"/>
    </row>
    <row r="106" spans="1:54" ht="17" thickBot="1">
      <c r="A106"/>
      <c r="B106" s="538" t="s">
        <v>324</v>
      </c>
      <c r="C106" s="539"/>
      <c r="D106" s="34"/>
      <c r="E106" s="283"/>
      <c r="J106" s="6"/>
      <c r="K106" s="6"/>
      <c r="L106" s="6"/>
      <c r="M106" s="6"/>
    </row>
    <row r="107" spans="1:54" ht="16" thickBot="1">
      <c r="B107" s="370" t="s">
        <v>11</v>
      </c>
      <c r="C107" s="379">
        <v>0</v>
      </c>
      <c r="D107" s="374"/>
      <c r="E107" s="375">
        <f t="shared" ref="E107:AJ107" si="1248">E$9</f>
        <v>2020</v>
      </c>
      <c r="F107" s="287">
        <f t="shared" si="1248"/>
        <v>2021</v>
      </c>
      <c r="G107" s="287">
        <f t="shared" si="1248"/>
        <v>2022</v>
      </c>
      <c r="H107" s="287">
        <f t="shared" si="1248"/>
        <v>2023</v>
      </c>
      <c r="I107" s="287">
        <f t="shared" si="1248"/>
        <v>2024</v>
      </c>
      <c r="J107" s="287">
        <f t="shared" si="1248"/>
        <v>2025</v>
      </c>
      <c r="K107" s="287">
        <f t="shared" si="1248"/>
        <v>2026</v>
      </c>
      <c r="L107" s="287">
        <f t="shared" si="1248"/>
        <v>2027</v>
      </c>
      <c r="M107" s="287">
        <f t="shared" si="1248"/>
        <v>2028</v>
      </c>
      <c r="N107" s="287">
        <f t="shared" si="1248"/>
        <v>2029</v>
      </c>
      <c r="O107" s="287">
        <f t="shared" si="1248"/>
        <v>2030</v>
      </c>
      <c r="P107" s="287">
        <f t="shared" si="1248"/>
        <v>2031</v>
      </c>
      <c r="Q107" s="287">
        <f t="shared" si="1248"/>
        <v>2032</v>
      </c>
      <c r="R107" s="287">
        <f t="shared" si="1248"/>
        <v>2033</v>
      </c>
      <c r="S107" s="287">
        <f t="shared" si="1248"/>
        <v>2034</v>
      </c>
      <c r="T107" s="287">
        <f t="shared" si="1248"/>
        <v>2035</v>
      </c>
      <c r="U107" s="287">
        <f t="shared" si="1248"/>
        <v>2036</v>
      </c>
      <c r="V107" s="287">
        <f t="shared" si="1248"/>
        <v>2037</v>
      </c>
      <c r="W107" s="287">
        <f t="shared" si="1248"/>
        <v>2038</v>
      </c>
      <c r="X107" s="287">
        <f t="shared" si="1248"/>
        <v>2039</v>
      </c>
      <c r="Y107" s="287">
        <f t="shared" si="1248"/>
        <v>2040</v>
      </c>
      <c r="Z107" s="287">
        <f t="shared" si="1248"/>
        <v>2041</v>
      </c>
      <c r="AA107" s="287">
        <f t="shared" si="1248"/>
        <v>2042</v>
      </c>
      <c r="AB107" s="287">
        <f t="shared" si="1248"/>
        <v>2043</v>
      </c>
      <c r="AC107" s="287">
        <f t="shared" si="1248"/>
        <v>2044</v>
      </c>
      <c r="AD107" s="287">
        <f t="shared" si="1248"/>
        <v>2045</v>
      </c>
      <c r="AE107" s="287">
        <f t="shared" si="1248"/>
        <v>2046</v>
      </c>
      <c r="AF107" s="287">
        <f t="shared" si="1248"/>
        <v>2047</v>
      </c>
      <c r="AG107" s="287">
        <f t="shared" si="1248"/>
        <v>2048</v>
      </c>
      <c r="AH107" s="287">
        <f t="shared" si="1248"/>
        <v>2049</v>
      </c>
      <c r="AI107" s="287">
        <f t="shared" si="1248"/>
        <v>2050</v>
      </c>
      <c r="AJ107" s="287">
        <f t="shared" si="1248"/>
        <v>2051</v>
      </c>
      <c r="AK107" s="287">
        <f t="shared" ref="AK107:BB107" si="1249">AK$9</f>
        <v>2052</v>
      </c>
      <c r="AL107" s="287">
        <f t="shared" si="1249"/>
        <v>2053</v>
      </c>
      <c r="AM107" s="287">
        <f t="shared" si="1249"/>
        <v>2054</v>
      </c>
      <c r="AN107" s="287">
        <f t="shared" si="1249"/>
        <v>2055</v>
      </c>
      <c r="AO107" s="287">
        <f t="shared" si="1249"/>
        <v>2056</v>
      </c>
      <c r="AP107" s="287">
        <f t="shared" si="1249"/>
        <v>2057</v>
      </c>
      <c r="AQ107" s="287">
        <f t="shared" si="1249"/>
        <v>2058</v>
      </c>
      <c r="AR107" s="287">
        <f t="shared" si="1249"/>
        <v>2059</v>
      </c>
      <c r="AS107" s="287">
        <f t="shared" si="1249"/>
        <v>2060</v>
      </c>
      <c r="AT107" s="287">
        <f t="shared" si="1249"/>
        <v>2061</v>
      </c>
      <c r="AU107" s="287">
        <f t="shared" si="1249"/>
        <v>2062</v>
      </c>
      <c r="AV107" s="287">
        <f t="shared" si="1249"/>
        <v>2063</v>
      </c>
      <c r="AW107" s="287">
        <f t="shared" si="1249"/>
        <v>2064</v>
      </c>
      <c r="AX107" s="287">
        <f t="shared" si="1249"/>
        <v>2065</v>
      </c>
      <c r="AY107" s="287">
        <f t="shared" si="1249"/>
        <v>2066</v>
      </c>
      <c r="AZ107" s="287">
        <f t="shared" si="1249"/>
        <v>2067</v>
      </c>
      <c r="BA107" s="287">
        <f t="shared" si="1249"/>
        <v>2068</v>
      </c>
      <c r="BB107" s="288">
        <f t="shared" si="1249"/>
        <v>2069</v>
      </c>
    </row>
    <row r="108" spans="1:54">
      <c r="A108"/>
      <c r="B108" s="484" t="s">
        <v>273</v>
      </c>
      <c r="C108" s="534"/>
      <c r="D108" s="485"/>
      <c r="E108" s="315">
        <v>0</v>
      </c>
      <c r="F108" s="289">
        <f>E110</f>
        <v>0</v>
      </c>
      <c r="G108" s="289">
        <f t="shared" ref="G108" si="1250">F110</f>
        <v>0</v>
      </c>
      <c r="H108" s="289">
        <f t="shared" ref="H108" si="1251">G110</f>
        <v>0</v>
      </c>
      <c r="I108" s="289">
        <f t="shared" ref="I108" si="1252">H110</f>
        <v>0</v>
      </c>
      <c r="J108" s="289">
        <f t="shared" ref="J108" si="1253">I110</f>
        <v>0</v>
      </c>
      <c r="K108" s="289">
        <f t="shared" ref="K108" si="1254">J110</f>
        <v>0</v>
      </c>
      <c r="L108" s="289">
        <f t="shared" ref="L108" si="1255">K110</f>
        <v>0</v>
      </c>
      <c r="M108" s="289">
        <f t="shared" ref="M108" si="1256">L110</f>
        <v>0</v>
      </c>
      <c r="N108" s="289">
        <f t="shared" ref="N108" si="1257">M110</f>
        <v>0</v>
      </c>
      <c r="O108" s="289">
        <f t="shared" ref="O108" si="1258">N110</f>
        <v>0</v>
      </c>
      <c r="P108" s="289">
        <f t="shared" ref="P108" si="1259">O110</f>
        <v>0</v>
      </c>
      <c r="Q108" s="289">
        <f t="shared" ref="Q108" si="1260">P110</f>
        <v>0</v>
      </c>
      <c r="R108" s="289">
        <f t="shared" ref="R108" si="1261">Q110</f>
        <v>0</v>
      </c>
      <c r="S108" s="289">
        <f t="shared" ref="S108" si="1262">R110</f>
        <v>0</v>
      </c>
      <c r="T108" s="289">
        <f t="shared" ref="T108" si="1263">S110</f>
        <v>0</v>
      </c>
      <c r="U108" s="289">
        <f t="shared" ref="U108" si="1264">T110</f>
        <v>0</v>
      </c>
      <c r="V108" s="289">
        <f t="shared" ref="V108" si="1265">U110</f>
        <v>0</v>
      </c>
      <c r="W108" s="289">
        <f t="shared" ref="W108" si="1266">V110</f>
        <v>0</v>
      </c>
      <c r="X108" s="289">
        <f t="shared" ref="X108" si="1267">W110</f>
        <v>0</v>
      </c>
      <c r="Y108" s="289">
        <f t="shared" ref="Y108" si="1268">X110</f>
        <v>0</v>
      </c>
      <c r="Z108" s="289">
        <f t="shared" ref="Z108" si="1269">Y110</f>
        <v>0</v>
      </c>
      <c r="AA108" s="289">
        <f t="shared" ref="AA108" si="1270">Z110</f>
        <v>0</v>
      </c>
      <c r="AB108" s="289">
        <f t="shared" ref="AB108" si="1271">AA110</f>
        <v>0</v>
      </c>
      <c r="AC108" s="289">
        <f t="shared" ref="AC108" si="1272">AB110</f>
        <v>0</v>
      </c>
      <c r="AD108" s="289">
        <f t="shared" ref="AD108" si="1273">AC110</f>
        <v>0</v>
      </c>
      <c r="AE108" s="289">
        <f t="shared" ref="AE108" si="1274">AD110</f>
        <v>0</v>
      </c>
      <c r="AF108" s="289">
        <f t="shared" ref="AF108" si="1275">AE110</f>
        <v>0</v>
      </c>
      <c r="AG108" s="289">
        <f t="shared" ref="AG108" si="1276">AF110</f>
        <v>0</v>
      </c>
      <c r="AH108" s="289">
        <f t="shared" ref="AH108" si="1277">AG110</f>
        <v>0</v>
      </c>
      <c r="AI108" s="289">
        <f t="shared" ref="AI108" si="1278">AH110</f>
        <v>0</v>
      </c>
      <c r="AJ108" s="289">
        <f t="shared" ref="AJ108" si="1279">AI110</f>
        <v>0</v>
      </c>
      <c r="AK108" s="289">
        <f t="shared" ref="AK108" si="1280">AJ110</f>
        <v>0</v>
      </c>
      <c r="AL108" s="289">
        <f t="shared" ref="AL108" si="1281">AK110</f>
        <v>0</v>
      </c>
      <c r="AM108" s="289">
        <f t="shared" ref="AM108" si="1282">AL110</f>
        <v>0</v>
      </c>
      <c r="AN108" s="289">
        <f t="shared" ref="AN108" si="1283">AM110</f>
        <v>0</v>
      </c>
      <c r="AO108" s="289">
        <f t="shared" ref="AO108" si="1284">AN110</f>
        <v>0</v>
      </c>
      <c r="AP108" s="289">
        <f t="shared" ref="AP108" si="1285">AO110</f>
        <v>0</v>
      </c>
      <c r="AQ108" s="289">
        <f t="shared" ref="AQ108" si="1286">AP110</f>
        <v>0</v>
      </c>
      <c r="AR108" s="289">
        <f t="shared" ref="AR108" si="1287">AQ110</f>
        <v>0</v>
      </c>
      <c r="AS108" s="289">
        <f t="shared" ref="AS108" si="1288">AR110</f>
        <v>0</v>
      </c>
      <c r="AT108" s="289">
        <f t="shared" ref="AT108" si="1289">AS110</f>
        <v>0</v>
      </c>
      <c r="AU108" s="289">
        <f t="shared" ref="AU108" si="1290">AT110</f>
        <v>0</v>
      </c>
      <c r="AV108" s="289">
        <f t="shared" ref="AV108" si="1291">AU110</f>
        <v>0</v>
      </c>
      <c r="AW108" s="289">
        <f t="shared" ref="AW108" si="1292">AV110</f>
        <v>0</v>
      </c>
      <c r="AX108" s="289">
        <f t="shared" ref="AX108" si="1293">AW110</f>
        <v>0</v>
      </c>
      <c r="AY108" s="289">
        <f t="shared" ref="AY108" si="1294">AX110</f>
        <v>0</v>
      </c>
      <c r="AZ108" s="289">
        <f t="shared" ref="AZ108" si="1295">AY110</f>
        <v>0</v>
      </c>
      <c r="BA108" s="289">
        <f t="shared" ref="BA108" si="1296">AZ110</f>
        <v>0</v>
      </c>
      <c r="BB108" s="290">
        <f t="shared" ref="BB108" si="1297">BA110</f>
        <v>0</v>
      </c>
    </row>
    <row r="109" spans="1:54">
      <c r="A109"/>
      <c r="B109" s="479" t="s">
        <v>108</v>
      </c>
      <c r="C109" s="533"/>
      <c r="D109" s="480"/>
      <c r="E109" s="297">
        <f>Cockpit!$H$31</f>
        <v>1.4999999999999999E-2</v>
      </c>
      <c r="F109" s="297">
        <f>Cockpit!$H$31</f>
        <v>1.4999999999999999E-2</v>
      </c>
      <c r="G109" s="297">
        <f>Cockpit!$H$31</f>
        <v>1.4999999999999999E-2</v>
      </c>
      <c r="H109" s="297">
        <f>Cockpit!$H$31</f>
        <v>1.4999999999999999E-2</v>
      </c>
      <c r="I109" s="297">
        <f>Cockpit!$H$31</f>
        <v>1.4999999999999999E-2</v>
      </c>
      <c r="J109" s="297">
        <f>Cockpit!$H$31</f>
        <v>1.4999999999999999E-2</v>
      </c>
      <c r="K109" s="297">
        <f>Cockpit!$H$31</f>
        <v>1.4999999999999999E-2</v>
      </c>
      <c r="L109" s="297">
        <f>Cockpit!$H$31</f>
        <v>1.4999999999999999E-2</v>
      </c>
      <c r="M109" s="297">
        <f>Cockpit!$H$31</f>
        <v>1.4999999999999999E-2</v>
      </c>
      <c r="N109" s="297">
        <f>Cockpit!$H$31</f>
        <v>1.4999999999999999E-2</v>
      </c>
      <c r="O109" s="297">
        <f>Cockpit!$H$31</f>
        <v>1.4999999999999999E-2</v>
      </c>
      <c r="P109" s="297">
        <f>Cockpit!$H$31</f>
        <v>1.4999999999999999E-2</v>
      </c>
      <c r="Q109" s="297">
        <f>Cockpit!$H$31</f>
        <v>1.4999999999999999E-2</v>
      </c>
      <c r="R109" s="297">
        <f>Cockpit!$H$31</f>
        <v>1.4999999999999999E-2</v>
      </c>
      <c r="S109" s="297">
        <f>Cockpit!$H$31</f>
        <v>1.4999999999999999E-2</v>
      </c>
      <c r="T109" s="297">
        <f>Cockpit!$H$31</f>
        <v>1.4999999999999999E-2</v>
      </c>
      <c r="U109" s="297">
        <f>Cockpit!$H$31</f>
        <v>1.4999999999999999E-2</v>
      </c>
      <c r="V109" s="297">
        <f>Cockpit!$H$31</f>
        <v>1.4999999999999999E-2</v>
      </c>
      <c r="W109" s="297">
        <f>Cockpit!$H$31</f>
        <v>1.4999999999999999E-2</v>
      </c>
      <c r="X109" s="297">
        <f>Cockpit!$H$31</f>
        <v>1.4999999999999999E-2</v>
      </c>
      <c r="Y109" s="297">
        <f>Cockpit!$H$31</f>
        <v>1.4999999999999999E-2</v>
      </c>
      <c r="Z109" s="297">
        <f>Cockpit!$H$31</f>
        <v>1.4999999999999999E-2</v>
      </c>
      <c r="AA109" s="297">
        <f>Cockpit!$H$31</f>
        <v>1.4999999999999999E-2</v>
      </c>
      <c r="AB109" s="297">
        <f>Cockpit!$H$31</f>
        <v>1.4999999999999999E-2</v>
      </c>
      <c r="AC109" s="297">
        <f>Cockpit!$H$31</f>
        <v>1.4999999999999999E-2</v>
      </c>
      <c r="AD109" s="297">
        <f>Cockpit!$H$31</f>
        <v>1.4999999999999999E-2</v>
      </c>
      <c r="AE109" s="297">
        <f>Cockpit!$H$31</f>
        <v>1.4999999999999999E-2</v>
      </c>
      <c r="AF109" s="297">
        <f>Cockpit!$H$31</f>
        <v>1.4999999999999999E-2</v>
      </c>
      <c r="AG109" s="297">
        <f>Cockpit!$H$31</f>
        <v>1.4999999999999999E-2</v>
      </c>
      <c r="AH109" s="297">
        <f>Cockpit!$H$31</f>
        <v>1.4999999999999999E-2</v>
      </c>
      <c r="AI109" s="297">
        <f>Cockpit!$H$31</f>
        <v>1.4999999999999999E-2</v>
      </c>
      <c r="AJ109" s="297">
        <f>Cockpit!$H$31</f>
        <v>1.4999999999999999E-2</v>
      </c>
      <c r="AK109" s="297">
        <f>Cockpit!$H$31</f>
        <v>1.4999999999999999E-2</v>
      </c>
      <c r="AL109" s="297">
        <f>Cockpit!$H$31</f>
        <v>1.4999999999999999E-2</v>
      </c>
      <c r="AM109" s="297">
        <f>Cockpit!$H$31</f>
        <v>1.4999999999999999E-2</v>
      </c>
      <c r="AN109" s="297">
        <f>Cockpit!$H$31</f>
        <v>1.4999999999999999E-2</v>
      </c>
      <c r="AO109" s="297">
        <f>Cockpit!$H$31</f>
        <v>1.4999999999999999E-2</v>
      </c>
      <c r="AP109" s="297">
        <f>Cockpit!$H$31</f>
        <v>1.4999999999999999E-2</v>
      </c>
      <c r="AQ109" s="297">
        <f>Cockpit!$H$31</f>
        <v>1.4999999999999999E-2</v>
      </c>
      <c r="AR109" s="297">
        <f>Cockpit!$H$31</f>
        <v>1.4999999999999999E-2</v>
      </c>
      <c r="AS109" s="297">
        <f>Cockpit!$H$31</f>
        <v>1.4999999999999999E-2</v>
      </c>
      <c r="AT109" s="297">
        <f>Cockpit!$H$31</f>
        <v>1.4999999999999999E-2</v>
      </c>
      <c r="AU109" s="297">
        <f>Cockpit!$H$31</f>
        <v>1.4999999999999999E-2</v>
      </c>
      <c r="AV109" s="297">
        <f>Cockpit!$H$31</f>
        <v>1.4999999999999999E-2</v>
      </c>
      <c r="AW109" s="297">
        <f>Cockpit!$H$31</f>
        <v>1.4999999999999999E-2</v>
      </c>
      <c r="AX109" s="297">
        <f>Cockpit!$H$31</f>
        <v>1.4999999999999999E-2</v>
      </c>
      <c r="AY109" s="297">
        <f>Cockpit!$H$31</f>
        <v>1.4999999999999999E-2</v>
      </c>
      <c r="AZ109" s="297">
        <f>Cockpit!$H$31</f>
        <v>1.4999999999999999E-2</v>
      </c>
      <c r="BA109" s="297">
        <f>Cockpit!$H$31</f>
        <v>1.4999999999999999E-2</v>
      </c>
      <c r="BB109" s="298">
        <f>Cockpit!$H$31</f>
        <v>1.4999999999999999E-2</v>
      </c>
    </row>
    <row r="110" spans="1:54">
      <c r="B110" s="479" t="s">
        <v>70</v>
      </c>
      <c r="C110" s="533"/>
      <c r="D110" s="480"/>
      <c r="E110" s="10">
        <f t="shared" ref="E110:BB110" si="1298">E108*(1+E109)</f>
        <v>0</v>
      </c>
      <c r="F110" s="10">
        <f t="shared" si="1298"/>
        <v>0</v>
      </c>
      <c r="G110" s="10">
        <f t="shared" si="1298"/>
        <v>0</v>
      </c>
      <c r="H110" s="10">
        <f t="shared" si="1298"/>
        <v>0</v>
      </c>
      <c r="I110" s="10">
        <f t="shared" si="1298"/>
        <v>0</v>
      </c>
      <c r="J110" s="10">
        <f t="shared" si="1298"/>
        <v>0</v>
      </c>
      <c r="K110" s="10">
        <f t="shared" si="1298"/>
        <v>0</v>
      </c>
      <c r="L110" s="10">
        <f t="shared" si="1298"/>
        <v>0</v>
      </c>
      <c r="M110" s="10">
        <f t="shared" si="1298"/>
        <v>0</v>
      </c>
      <c r="N110" s="10">
        <f t="shared" si="1298"/>
        <v>0</v>
      </c>
      <c r="O110" s="10">
        <f t="shared" si="1298"/>
        <v>0</v>
      </c>
      <c r="P110" s="10">
        <f t="shared" si="1298"/>
        <v>0</v>
      </c>
      <c r="Q110" s="10">
        <f t="shared" si="1298"/>
        <v>0</v>
      </c>
      <c r="R110" s="10">
        <f t="shared" si="1298"/>
        <v>0</v>
      </c>
      <c r="S110" s="10">
        <f t="shared" si="1298"/>
        <v>0</v>
      </c>
      <c r="T110" s="10">
        <f t="shared" si="1298"/>
        <v>0</v>
      </c>
      <c r="U110" s="10">
        <f t="shared" si="1298"/>
        <v>0</v>
      </c>
      <c r="V110" s="10">
        <f t="shared" si="1298"/>
        <v>0</v>
      </c>
      <c r="W110" s="10">
        <f t="shared" si="1298"/>
        <v>0</v>
      </c>
      <c r="X110" s="10">
        <f t="shared" si="1298"/>
        <v>0</v>
      </c>
      <c r="Y110" s="10">
        <f t="shared" si="1298"/>
        <v>0</v>
      </c>
      <c r="Z110" s="10">
        <f t="shared" si="1298"/>
        <v>0</v>
      </c>
      <c r="AA110" s="10">
        <f t="shared" si="1298"/>
        <v>0</v>
      </c>
      <c r="AB110" s="10">
        <f t="shared" si="1298"/>
        <v>0</v>
      </c>
      <c r="AC110" s="10">
        <f t="shared" si="1298"/>
        <v>0</v>
      </c>
      <c r="AD110" s="10">
        <f t="shared" si="1298"/>
        <v>0</v>
      </c>
      <c r="AE110" s="10">
        <f t="shared" si="1298"/>
        <v>0</v>
      </c>
      <c r="AF110" s="10">
        <f t="shared" si="1298"/>
        <v>0</v>
      </c>
      <c r="AG110" s="10">
        <f t="shared" si="1298"/>
        <v>0</v>
      </c>
      <c r="AH110" s="10">
        <f t="shared" si="1298"/>
        <v>0</v>
      </c>
      <c r="AI110" s="10">
        <f t="shared" si="1298"/>
        <v>0</v>
      </c>
      <c r="AJ110" s="10">
        <f t="shared" si="1298"/>
        <v>0</v>
      </c>
      <c r="AK110" s="10">
        <f t="shared" si="1298"/>
        <v>0</v>
      </c>
      <c r="AL110" s="10">
        <f t="shared" si="1298"/>
        <v>0</v>
      </c>
      <c r="AM110" s="10">
        <f t="shared" si="1298"/>
        <v>0</v>
      </c>
      <c r="AN110" s="10">
        <f t="shared" si="1298"/>
        <v>0</v>
      </c>
      <c r="AO110" s="10">
        <f t="shared" si="1298"/>
        <v>0</v>
      </c>
      <c r="AP110" s="10">
        <f t="shared" si="1298"/>
        <v>0</v>
      </c>
      <c r="AQ110" s="10">
        <f t="shared" si="1298"/>
        <v>0</v>
      </c>
      <c r="AR110" s="10">
        <f t="shared" si="1298"/>
        <v>0</v>
      </c>
      <c r="AS110" s="10">
        <f t="shared" si="1298"/>
        <v>0</v>
      </c>
      <c r="AT110" s="10">
        <f t="shared" si="1298"/>
        <v>0</v>
      </c>
      <c r="AU110" s="10">
        <f t="shared" si="1298"/>
        <v>0</v>
      </c>
      <c r="AV110" s="10">
        <f t="shared" si="1298"/>
        <v>0</v>
      </c>
      <c r="AW110" s="10">
        <f t="shared" si="1298"/>
        <v>0</v>
      </c>
      <c r="AX110" s="10">
        <f t="shared" si="1298"/>
        <v>0</v>
      </c>
      <c r="AY110" s="10">
        <f t="shared" si="1298"/>
        <v>0</v>
      </c>
      <c r="AZ110" s="10">
        <f t="shared" si="1298"/>
        <v>0</v>
      </c>
      <c r="BA110" s="10">
        <f t="shared" si="1298"/>
        <v>0</v>
      </c>
      <c r="BB110" s="291">
        <f t="shared" si="1298"/>
        <v>0</v>
      </c>
    </row>
    <row r="111" spans="1:54" ht="16" thickBot="1">
      <c r="B111" s="535" t="s">
        <v>316</v>
      </c>
      <c r="C111" s="536"/>
      <c r="D111" s="537"/>
      <c r="E111" s="377" t="str">
        <f>IFERROR(E110/$C107,"-")</f>
        <v>-</v>
      </c>
      <c r="F111" s="377" t="str">
        <f>IFERROR(F110/$C107,"-")</f>
        <v>-</v>
      </c>
      <c r="G111" s="377" t="str">
        <f t="shared" ref="G111" si="1299">IFERROR(G110/$C107,"-")</f>
        <v>-</v>
      </c>
      <c r="H111" s="377" t="str">
        <f t="shared" ref="H111" si="1300">IFERROR(H110/$C107,"-")</f>
        <v>-</v>
      </c>
      <c r="I111" s="377" t="str">
        <f t="shared" ref="I111" si="1301">IFERROR(I110/$C107,"-")</f>
        <v>-</v>
      </c>
      <c r="J111" s="377" t="str">
        <f t="shared" ref="J111" si="1302">IFERROR(J110/$C107,"-")</f>
        <v>-</v>
      </c>
      <c r="K111" s="377" t="str">
        <f t="shared" ref="K111" si="1303">IFERROR(K110/$C107,"-")</f>
        <v>-</v>
      </c>
      <c r="L111" s="377" t="str">
        <f t="shared" ref="L111" si="1304">IFERROR(L110/$C107,"-")</f>
        <v>-</v>
      </c>
      <c r="M111" s="377" t="str">
        <f t="shared" ref="M111" si="1305">IFERROR(M110/$C107,"-")</f>
        <v>-</v>
      </c>
      <c r="N111" s="377" t="str">
        <f t="shared" ref="N111" si="1306">IFERROR(N110/$C107,"-")</f>
        <v>-</v>
      </c>
      <c r="O111" s="377" t="str">
        <f t="shared" ref="O111" si="1307">IFERROR(O110/$C107,"-")</f>
        <v>-</v>
      </c>
      <c r="P111" s="377" t="str">
        <f t="shared" ref="P111" si="1308">IFERROR(P110/$C107,"-")</f>
        <v>-</v>
      </c>
      <c r="Q111" s="377" t="str">
        <f t="shared" ref="Q111" si="1309">IFERROR(Q110/$C107,"-")</f>
        <v>-</v>
      </c>
      <c r="R111" s="377" t="str">
        <f t="shared" ref="R111" si="1310">IFERROR(R110/$C107,"-")</f>
        <v>-</v>
      </c>
      <c r="S111" s="377" t="str">
        <f t="shared" ref="S111" si="1311">IFERROR(S110/$C107,"-")</f>
        <v>-</v>
      </c>
      <c r="T111" s="377" t="str">
        <f t="shared" ref="T111" si="1312">IFERROR(T110/$C107,"-")</f>
        <v>-</v>
      </c>
      <c r="U111" s="377" t="str">
        <f t="shared" ref="U111" si="1313">IFERROR(U110/$C107,"-")</f>
        <v>-</v>
      </c>
      <c r="V111" s="377" t="str">
        <f t="shared" ref="V111" si="1314">IFERROR(V110/$C107,"-")</f>
        <v>-</v>
      </c>
      <c r="W111" s="377" t="str">
        <f t="shared" ref="W111" si="1315">IFERROR(W110/$C107,"-")</f>
        <v>-</v>
      </c>
      <c r="X111" s="377" t="str">
        <f t="shared" ref="X111" si="1316">IFERROR(X110/$C107,"-")</f>
        <v>-</v>
      </c>
      <c r="Y111" s="377" t="str">
        <f t="shared" ref="Y111" si="1317">IFERROR(Y110/$C107,"-")</f>
        <v>-</v>
      </c>
      <c r="Z111" s="377" t="str">
        <f t="shared" ref="Z111" si="1318">IFERROR(Z110/$C107,"-")</f>
        <v>-</v>
      </c>
      <c r="AA111" s="377" t="str">
        <f t="shared" ref="AA111" si="1319">IFERROR(AA110/$C107,"-")</f>
        <v>-</v>
      </c>
      <c r="AB111" s="377" t="str">
        <f t="shared" ref="AB111" si="1320">IFERROR(AB110/$C107,"-")</f>
        <v>-</v>
      </c>
      <c r="AC111" s="377" t="str">
        <f t="shared" ref="AC111" si="1321">IFERROR(AC110/$C107,"-")</f>
        <v>-</v>
      </c>
      <c r="AD111" s="377" t="str">
        <f t="shared" ref="AD111" si="1322">IFERROR(AD110/$C107,"-")</f>
        <v>-</v>
      </c>
      <c r="AE111" s="377" t="str">
        <f t="shared" ref="AE111" si="1323">IFERROR(AE110/$C107,"-")</f>
        <v>-</v>
      </c>
      <c r="AF111" s="377" t="str">
        <f t="shared" ref="AF111" si="1324">IFERROR(AF110/$C107,"-")</f>
        <v>-</v>
      </c>
      <c r="AG111" s="377" t="str">
        <f t="shared" ref="AG111" si="1325">IFERROR(AG110/$C107,"-")</f>
        <v>-</v>
      </c>
      <c r="AH111" s="377" t="str">
        <f t="shared" ref="AH111" si="1326">IFERROR(AH110/$C107,"-")</f>
        <v>-</v>
      </c>
      <c r="AI111" s="377" t="str">
        <f t="shared" ref="AI111" si="1327">IFERROR(AI110/$C107,"-")</f>
        <v>-</v>
      </c>
      <c r="AJ111" s="377" t="str">
        <f t="shared" ref="AJ111" si="1328">IFERROR(AJ110/$C107,"-")</f>
        <v>-</v>
      </c>
      <c r="AK111" s="377" t="str">
        <f t="shared" ref="AK111" si="1329">IFERROR(AK110/$C107,"-")</f>
        <v>-</v>
      </c>
      <c r="AL111" s="377" t="str">
        <f t="shared" ref="AL111" si="1330">IFERROR(AL110/$C107,"-")</f>
        <v>-</v>
      </c>
      <c r="AM111" s="377" t="str">
        <f t="shared" ref="AM111" si="1331">IFERROR(AM110/$C107,"-")</f>
        <v>-</v>
      </c>
      <c r="AN111" s="377" t="str">
        <f t="shared" ref="AN111" si="1332">IFERROR(AN110/$C107,"-")</f>
        <v>-</v>
      </c>
      <c r="AO111" s="377" t="str">
        <f t="shared" ref="AO111" si="1333">IFERROR(AO110/$C107,"-")</f>
        <v>-</v>
      </c>
      <c r="AP111" s="377" t="str">
        <f t="shared" ref="AP111" si="1334">IFERROR(AP110/$C107,"-")</f>
        <v>-</v>
      </c>
      <c r="AQ111" s="377" t="str">
        <f t="shared" ref="AQ111" si="1335">IFERROR(AQ110/$C107,"-")</f>
        <v>-</v>
      </c>
      <c r="AR111" s="377" t="str">
        <f t="shared" ref="AR111" si="1336">IFERROR(AR110/$C107,"-")</f>
        <v>-</v>
      </c>
      <c r="AS111" s="377" t="str">
        <f t="shared" ref="AS111" si="1337">IFERROR(AS110/$C107,"-")</f>
        <v>-</v>
      </c>
      <c r="AT111" s="377" t="str">
        <f t="shared" ref="AT111" si="1338">IFERROR(AT110/$C107,"-")</f>
        <v>-</v>
      </c>
      <c r="AU111" s="377" t="str">
        <f t="shared" ref="AU111" si="1339">IFERROR(AU110/$C107,"-")</f>
        <v>-</v>
      </c>
      <c r="AV111" s="377" t="str">
        <f t="shared" ref="AV111" si="1340">IFERROR(AV110/$C107,"-")</f>
        <v>-</v>
      </c>
      <c r="AW111" s="377" t="str">
        <f t="shared" ref="AW111" si="1341">IFERROR(AW110/$C107,"-")</f>
        <v>-</v>
      </c>
      <c r="AX111" s="377" t="str">
        <f t="shared" ref="AX111" si="1342">IFERROR(AX110/$C107,"-")</f>
        <v>-</v>
      </c>
      <c r="AY111" s="377" t="str">
        <f t="shared" ref="AY111" si="1343">IFERROR(AY110/$C107,"-")</f>
        <v>-</v>
      </c>
      <c r="AZ111" s="377" t="str">
        <f t="shared" ref="AZ111" si="1344">IFERROR(AZ110/$C107,"-")</f>
        <v>-</v>
      </c>
      <c r="BA111" s="377" t="str">
        <f t="shared" ref="BA111" si="1345">IFERROR(BA110/$C107,"-")</f>
        <v>-</v>
      </c>
      <c r="BB111" s="378" t="str">
        <f t="shared" ref="BB111" si="1346">IFERROR(BB110/$C107,"-")</f>
        <v>-</v>
      </c>
    </row>
    <row r="112" spans="1:54" ht="17.25" customHeight="1" thickBot="1">
      <c r="J112" s="6"/>
      <c r="K112" s="6"/>
      <c r="L112" s="6"/>
      <c r="M112" s="6"/>
      <c r="O112" s="5"/>
      <c r="P112" s="5"/>
      <c r="Q112" s="5"/>
      <c r="R112" s="5"/>
    </row>
    <row r="113" spans="1:54" ht="17" thickBot="1">
      <c r="A113"/>
      <c r="B113" s="538" t="s">
        <v>325</v>
      </c>
      <c r="C113" s="539"/>
      <c r="D113" s="34"/>
      <c r="E113" s="283"/>
      <c r="J113" s="6"/>
      <c r="K113" s="6"/>
      <c r="L113" s="6"/>
      <c r="M113" s="6"/>
    </row>
    <row r="114" spans="1:54" ht="16" thickBot="1">
      <c r="B114" s="370" t="s">
        <v>11</v>
      </c>
      <c r="C114" s="379">
        <v>0</v>
      </c>
      <c r="D114" s="374"/>
      <c r="E114" s="375">
        <f t="shared" ref="E114:AJ114" si="1347">E$9</f>
        <v>2020</v>
      </c>
      <c r="F114" s="287">
        <f t="shared" si="1347"/>
        <v>2021</v>
      </c>
      <c r="G114" s="287">
        <f t="shared" si="1347"/>
        <v>2022</v>
      </c>
      <c r="H114" s="287">
        <f t="shared" si="1347"/>
        <v>2023</v>
      </c>
      <c r="I114" s="287">
        <f t="shared" si="1347"/>
        <v>2024</v>
      </c>
      <c r="J114" s="287">
        <f t="shared" si="1347"/>
        <v>2025</v>
      </c>
      <c r="K114" s="287">
        <f t="shared" si="1347"/>
        <v>2026</v>
      </c>
      <c r="L114" s="287">
        <f t="shared" si="1347"/>
        <v>2027</v>
      </c>
      <c r="M114" s="287">
        <f t="shared" si="1347"/>
        <v>2028</v>
      </c>
      <c r="N114" s="287">
        <f t="shared" si="1347"/>
        <v>2029</v>
      </c>
      <c r="O114" s="287">
        <f t="shared" si="1347"/>
        <v>2030</v>
      </c>
      <c r="P114" s="287">
        <f t="shared" si="1347"/>
        <v>2031</v>
      </c>
      <c r="Q114" s="287">
        <f t="shared" si="1347"/>
        <v>2032</v>
      </c>
      <c r="R114" s="287">
        <f t="shared" si="1347"/>
        <v>2033</v>
      </c>
      <c r="S114" s="287">
        <f t="shared" si="1347"/>
        <v>2034</v>
      </c>
      <c r="T114" s="287">
        <f t="shared" si="1347"/>
        <v>2035</v>
      </c>
      <c r="U114" s="287">
        <f t="shared" si="1347"/>
        <v>2036</v>
      </c>
      <c r="V114" s="287">
        <f t="shared" si="1347"/>
        <v>2037</v>
      </c>
      <c r="W114" s="287">
        <f t="shared" si="1347"/>
        <v>2038</v>
      </c>
      <c r="X114" s="287">
        <f t="shared" si="1347"/>
        <v>2039</v>
      </c>
      <c r="Y114" s="287">
        <f t="shared" si="1347"/>
        <v>2040</v>
      </c>
      <c r="Z114" s="287">
        <f t="shared" si="1347"/>
        <v>2041</v>
      </c>
      <c r="AA114" s="287">
        <f t="shared" si="1347"/>
        <v>2042</v>
      </c>
      <c r="AB114" s="287">
        <f t="shared" si="1347"/>
        <v>2043</v>
      </c>
      <c r="AC114" s="287">
        <f t="shared" si="1347"/>
        <v>2044</v>
      </c>
      <c r="AD114" s="287">
        <f t="shared" si="1347"/>
        <v>2045</v>
      </c>
      <c r="AE114" s="287">
        <f t="shared" si="1347"/>
        <v>2046</v>
      </c>
      <c r="AF114" s="287">
        <f t="shared" si="1347"/>
        <v>2047</v>
      </c>
      <c r="AG114" s="287">
        <f t="shared" si="1347"/>
        <v>2048</v>
      </c>
      <c r="AH114" s="287">
        <f t="shared" si="1347"/>
        <v>2049</v>
      </c>
      <c r="AI114" s="287">
        <f t="shared" si="1347"/>
        <v>2050</v>
      </c>
      <c r="AJ114" s="287">
        <f t="shared" si="1347"/>
        <v>2051</v>
      </c>
      <c r="AK114" s="287">
        <f t="shared" ref="AK114:BB114" si="1348">AK$9</f>
        <v>2052</v>
      </c>
      <c r="AL114" s="287">
        <f t="shared" si="1348"/>
        <v>2053</v>
      </c>
      <c r="AM114" s="287">
        <f t="shared" si="1348"/>
        <v>2054</v>
      </c>
      <c r="AN114" s="287">
        <f t="shared" si="1348"/>
        <v>2055</v>
      </c>
      <c r="AO114" s="287">
        <f t="shared" si="1348"/>
        <v>2056</v>
      </c>
      <c r="AP114" s="287">
        <f t="shared" si="1348"/>
        <v>2057</v>
      </c>
      <c r="AQ114" s="287">
        <f t="shared" si="1348"/>
        <v>2058</v>
      </c>
      <c r="AR114" s="287">
        <f t="shared" si="1348"/>
        <v>2059</v>
      </c>
      <c r="AS114" s="287">
        <f t="shared" si="1348"/>
        <v>2060</v>
      </c>
      <c r="AT114" s="287">
        <f t="shared" si="1348"/>
        <v>2061</v>
      </c>
      <c r="AU114" s="287">
        <f t="shared" si="1348"/>
        <v>2062</v>
      </c>
      <c r="AV114" s="287">
        <f t="shared" si="1348"/>
        <v>2063</v>
      </c>
      <c r="AW114" s="287">
        <f t="shared" si="1348"/>
        <v>2064</v>
      </c>
      <c r="AX114" s="287">
        <f t="shared" si="1348"/>
        <v>2065</v>
      </c>
      <c r="AY114" s="287">
        <f t="shared" si="1348"/>
        <v>2066</v>
      </c>
      <c r="AZ114" s="287">
        <f t="shared" si="1348"/>
        <v>2067</v>
      </c>
      <c r="BA114" s="287">
        <f t="shared" si="1348"/>
        <v>2068</v>
      </c>
      <c r="BB114" s="288">
        <f t="shared" si="1348"/>
        <v>2069</v>
      </c>
    </row>
    <row r="115" spans="1:54">
      <c r="A115"/>
      <c r="B115" s="484" t="s">
        <v>273</v>
      </c>
      <c r="C115" s="534"/>
      <c r="D115" s="485"/>
      <c r="E115" s="315">
        <v>0</v>
      </c>
      <c r="F115" s="289">
        <f>E117</f>
        <v>0</v>
      </c>
      <c r="G115" s="289">
        <f t="shared" ref="G115" si="1349">F117</f>
        <v>0</v>
      </c>
      <c r="H115" s="289">
        <f t="shared" ref="H115" si="1350">G117</f>
        <v>0</v>
      </c>
      <c r="I115" s="289">
        <f t="shared" ref="I115" si="1351">H117</f>
        <v>0</v>
      </c>
      <c r="J115" s="289">
        <f t="shared" ref="J115" si="1352">I117</f>
        <v>0</v>
      </c>
      <c r="K115" s="289">
        <f t="shared" ref="K115" si="1353">J117</f>
        <v>0</v>
      </c>
      <c r="L115" s="289">
        <f t="shared" ref="L115" si="1354">K117</f>
        <v>0</v>
      </c>
      <c r="M115" s="289">
        <f t="shared" ref="M115" si="1355">L117</f>
        <v>0</v>
      </c>
      <c r="N115" s="289">
        <f t="shared" ref="N115" si="1356">M117</f>
        <v>0</v>
      </c>
      <c r="O115" s="289">
        <f t="shared" ref="O115" si="1357">N117</f>
        <v>0</v>
      </c>
      <c r="P115" s="289">
        <f t="shared" ref="P115" si="1358">O117</f>
        <v>0</v>
      </c>
      <c r="Q115" s="289">
        <f t="shared" ref="Q115" si="1359">P117</f>
        <v>0</v>
      </c>
      <c r="R115" s="289">
        <f t="shared" ref="R115" si="1360">Q117</f>
        <v>0</v>
      </c>
      <c r="S115" s="289">
        <f t="shared" ref="S115" si="1361">R117</f>
        <v>0</v>
      </c>
      <c r="T115" s="289">
        <f t="shared" ref="T115" si="1362">S117</f>
        <v>0</v>
      </c>
      <c r="U115" s="289">
        <f t="shared" ref="U115" si="1363">T117</f>
        <v>0</v>
      </c>
      <c r="V115" s="289">
        <f t="shared" ref="V115" si="1364">U117</f>
        <v>0</v>
      </c>
      <c r="W115" s="289">
        <f t="shared" ref="W115" si="1365">V117</f>
        <v>0</v>
      </c>
      <c r="X115" s="289">
        <f t="shared" ref="X115" si="1366">W117</f>
        <v>0</v>
      </c>
      <c r="Y115" s="289">
        <f t="shared" ref="Y115" si="1367">X117</f>
        <v>0</v>
      </c>
      <c r="Z115" s="289">
        <f t="shared" ref="Z115" si="1368">Y117</f>
        <v>0</v>
      </c>
      <c r="AA115" s="289">
        <f t="shared" ref="AA115" si="1369">Z117</f>
        <v>0</v>
      </c>
      <c r="AB115" s="289">
        <f t="shared" ref="AB115" si="1370">AA117</f>
        <v>0</v>
      </c>
      <c r="AC115" s="289">
        <f t="shared" ref="AC115" si="1371">AB117</f>
        <v>0</v>
      </c>
      <c r="AD115" s="289">
        <f t="shared" ref="AD115" si="1372">AC117</f>
        <v>0</v>
      </c>
      <c r="AE115" s="289">
        <f t="shared" ref="AE115" si="1373">AD117</f>
        <v>0</v>
      </c>
      <c r="AF115" s="289">
        <f t="shared" ref="AF115" si="1374">AE117</f>
        <v>0</v>
      </c>
      <c r="AG115" s="289">
        <f t="shared" ref="AG115" si="1375">AF117</f>
        <v>0</v>
      </c>
      <c r="AH115" s="289">
        <f t="shared" ref="AH115" si="1376">AG117</f>
        <v>0</v>
      </c>
      <c r="AI115" s="289">
        <f t="shared" ref="AI115" si="1377">AH117</f>
        <v>0</v>
      </c>
      <c r="AJ115" s="289">
        <f t="shared" ref="AJ115" si="1378">AI117</f>
        <v>0</v>
      </c>
      <c r="AK115" s="289">
        <f t="shared" ref="AK115" si="1379">AJ117</f>
        <v>0</v>
      </c>
      <c r="AL115" s="289">
        <f t="shared" ref="AL115" si="1380">AK117</f>
        <v>0</v>
      </c>
      <c r="AM115" s="289">
        <f t="shared" ref="AM115" si="1381">AL117</f>
        <v>0</v>
      </c>
      <c r="AN115" s="289">
        <f t="shared" ref="AN115" si="1382">AM117</f>
        <v>0</v>
      </c>
      <c r="AO115" s="289">
        <f t="shared" ref="AO115" si="1383">AN117</f>
        <v>0</v>
      </c>
      <c r="AP115" s="289">
        <f t="shared" ref="AP115" si="1384">AO117</f>
        <v>0</v>
      </c>
      <c r="AQ115" s="289">
        <f t="shared" ref="AQ115" si="1385">AP117</f>
        <v>0</v>
      </c>
      <c r="AR115" s="289">
        <f t="shared" ref="AR115" si="1386">AQ117</f>
        <v>0</v>
      </c>
      <c r="AS115" s="289">
        <f t="shared" ref="AS115" si="1387">AR117</f>
        <v>0</v>
      </c>
      <c r="AT115" s="289">
        <f t="shared" ref="AT115" si="1388">AS117</f>
        <v>0</v>
      </c>
      <c r="AU115" s="289">
        <f t="shared" ref="AU115" si="1389">AT117</f>
        <v>0</v>
      </c>
      <c r="AV115" s="289">
        <f t="shared" ref="AV115" si="1390">AU117</f>
        <v>0</v>
      </c>
      <c r="AW115" s="289">
        <f t="shared" ref="AW115" si="1391">AV117</f>
        <v>0</v>
      </c>
      <c r="AX115" s="289">
        <f t="shared" ref="AX115" si="1392">AW117</f>
        <v>0</v>
      </c>
      <c r="AY115" s="289">
        <f t="shared" ref="AY115" si="1393">AX117</f>
        <v>0</v>
      </c>
      <c r="AZ115" s="289">
        <f t="shared" ref="AZ115" si="1394">AY117</f>
        <v>0</v>
      </c>
      <c r="BA115" s="289">
        <f t="shared" ref="BA115" si="1395">AZ117</f>
        <v>0</v>
      </c>
      <c r="BB115" s="290">
        <f t="shared" ref="BB115" si="1396">BA117</f>
        <v>0</v>
      </c>
    </row>
    <row r="116" spans="1:54">
      <c r="A116"/>
      <c r="B116" s="479" t="s">
        <v>108</v>
      </c>
      <c r="C116" s="533"/>
      <c r="D116" s="480"/>
      <c r="E116" s="297">
        <f>Cockpit!$H$31</f>
        <v>1.4999999999999999E-2</v>
      </c>
      <c r="F116" s="297">
        <f>Cockpit!$H$31</f>
        <v>1.4999999999999999E-2</v>
      </c>
      <c r="G116" s="297">
        <f>Cockpit!$H$31</f>
        <v>1.4999999999999999E-2</v>
      </c>
      <c r="H116" s="297">
        <f>Cockpit!$H$31</f>
        <v>1.4999999999999999E-2</v>
      </c>
      <c r="I116" s="297">
        <f>Cockpit!$H$31</f>
        <v>1.4999999999999999E-2</v>
      </c>
      <c r="J116" s="297">
        <f>Cockpit!$H$31</f>
        <v>1.4999999999999999E-2</v>
      </c>
      <c r="K116" s="297">
        <f>Cockpit!$H$31</f>
        <v>1.4999999999999999E-2</v>
      </c>
      <c r="L116" s="297">
        <f>Cockpit!$H$31</f>
        <v>1.4999999999999999E-2</v>
      </c>
      <c r="M116" s="297">
        <f>Cockpit!$H$31</f>
        <v>1.4999999999999999E-2</v>
      </c>
      <c r="N116" s="297">
        <f>Cockpit!$H$31</f>
        <v>1.4999999999999999E-2</v>
      </c>
      <c r="O116" s="297">
        <f>Cockpit!$H$31</f>
        <v>1.4999999999999999E-2</v>
      </c>
      <c r="P116" s="297">
        <f>Cockpit!$H$31</f>
        <v>1.4999999999999999E-2</v>
      </c>
      <c r="Q116" s="297">
        <f>Cockpit!$H$31</f>
        <v>1.4999999999999999E-2</v>
      </c>
      <c r="R116" s="297">
        <f>Cockpit!$H$31</f>
        <v>1.4999999999999999E-2</v>
      </c>
      <c r="S116" s="297">
        <f>Cockpit!$H$31</f>
        <v>1.4999999999999999E-2</v>
      </c>
      <c r="T116" s="297">
        <f>Cockpit!$H$31</f>
        <v>1.4999999999999999E-2</v>
      </c>
      <c r="U116" s="297">
        <f>Cockpit!$H$31</f>
        <v>1.4999999999999999E-2</v>
      </c>
      <c r="V116" s="297">
        <f>Cockpit!$H$31</f>
        <v>1.4999999999999999E-2</v>
      </c>
      <c r="W116" s="297">
        <f>Cockpit!$H$31</f>
        <v>1.4999999999999999E-2</v>
      </c>
      <c r="X116" s="297">
        <f>Cockpit!$H$31</f>
        <v>1.4999999999999999E-2</v>
      </c>
      <c r="Y116" s="297">
        <f>Cockpit!$H$31</f>
        <v>1.4999999999999999E-2</v>
      </c>
      <c r="Z116" s="297">
        <f>Cockpit!$H$31</f>
        <v>1.4999999999999999E-2</v>
      </c>
      <c r="AA116" s="297">
        <f>Cockpit!$H$31</f>
        <v>1.4999999999999999E-2</v>
      </c>
      <c r="AB116" s="297">
        <f>Cockpit!$H$31</f>
        <v>1.4999999999999999E-2</v>
      </c>
      <c r="AC116" s="297">
        <f>Cockpit!$H$31</f>
        <v>1.4999999999999999E-2</v>
      </c>
      <c r="AD116" s="297">
        <f>Cockpit!$H$31</f>
        <v>1.4999999999999999E-2</v>
      </c>
      <c r="AE116" s="297">
        <f>Cockpit!$H$31</f>
        <v>1.4999999999999999E-2</v>
      </c>
      <c r="AF116" s="297">
        <f>Cockpit!$H$31</f>
        <v>1.4999999999999999E-2</v>
      </c>
      <c r="AG116" s="297">
        <f>Cockpit!$H$31</f>
        <v>1.4999999999999999E-2</v>
      </c>
      <c r="AH116" s="297">
        <f>Cockpit!$H$31</f>
        <v>1.4999999999999999E-2</v>
      </c>
      <c r="AI116" s="297">
        <f>Cockpit!$H$31</f>
        <v>1.4999999999999999E-2</v>
      </c>
      <c r="AJ116" s="297">
        <f>Cockpit!$H$31</f>
        <v>1.4999999999999999E-2</v>
      </c>
      <c r="AK116" s="297">
        <f>Cockpit!$H$31</f>
        <v>1.4999999999999999E-2</v>
      </c>
      <c r="AL116" s="297">
        <f>Cockpit!$H$31</f>
        <v>1.4999999999999999E-2</v>
      </c>
      <c r="AM116" s="297">
        <f>Cockpit!$H$31</f>
        <v>1.4999999999999999E-2</v>
      </c>
      <c r="AN116" s="297">
        <f>Cockpit!$H$31</f>
        <v>1.4999999999999999E-2</v>
      </c>
      <c r="AO116" s="297">
        <f>Cockpit!$H$31</f>
        <v>1.4999999999999999E-2</v>
      </c>
      <c r="AP116" s="297">
        <f>Cockpit!$H$31</f>
        <v>1.4999999999999999E-2</v>
      </c>
      <c r="AQ116" s="297">
        <f>Cockpit!$H$31</f>
        <v>1.4999999999999999E-2</v>
      </c>
      <c r="AR116" s="297">
        <f>Cockpit!$H$31</f>
        <v>1.4999999999999999E-2</v>
      </c>
      <c r="AS116" s="297">
        <f>Cockpit!$H$31</f>
        <v>1.4999999999999999E-2</v>
      </c>
      <c r="AT116" s="297">
        <f>Cockpit!$H$31</f>
        <v>1.4999999999999999E-2</v>
      </c>
      <c r="AU116" s="297">
        <f>Cockpit!$H$31</f>
        <v>1.4999999999999999E-2</v>
      </c>
      <c r="AV116" s="297">
        <f>Cockpit!$H$31</f>
        <v>1.4999999999999999E-2</v>
      </c>
      <c r="AW116" s="297">
        <f>Cockpit!$H$31</f>
        <v>1.4999999999999999E-2</v>
      </c>
      <c r="AX116" s="297">
        <f>Cockpit!$H$31</f>
        <v>1.4999999999999999E-2</v>
      </c>
      <c r="AY116" s="297">
        <f>Cockpit!$H$31</f>
        <v>1.4999999999999999E-2</v>
      </c>
      <c r="AZ116" s="297">
        <f>Cockpit!$H$31</f>
        <v>1.4999999999999999E-2</v>
      </c>
      <c r="BA116" s="297">
        <f>Cockpit!$H$31</f>
        <v>1.4999999999999999E-2</v>
      </c>
      <c r="BB116" s="298">
        <f>Cockpit!$H$31</f>
        <v>1.4999999999999999E-2</v>
      </c>
    </row>
    <row r="117" spans="1:54">
      <c r="B117" s="479" t="s">
        <v>70</v>
      </c>
      <c r="C117" s="533"/>
      <c r="D117" s="480"/>
      <c r="E117" s="10">
        <f t="shared" ref="E117:BB117" si="1397">E115*(1+E116)</f>
        <v>0</v>
      </c>
      <c r="F117" s="10">
        <f t="shared" si="1397"/>
        <v>0</v>
      </c>
      <c r="G117" s="10">
        <f t="shared" si="1397"/>
        <v>0</v>
      </c>
      <c r="H117" s="10">
        <f t="shared" si="1397"/>
        <v>0</v>
      </c>
      <c r="I117" s="10">
        <f t="shared" si="1397"/>
        <v>0</v>
      </c>
      <c r="J117" s="10">
        <f t="shared" si="1397"/>
        <v>0</v>
      </c>
      <c r="K117" s="10">
        <f t="shared" si="1397"/>
        <v>0</v>
      </c>
      <c r="L117" s="10">
        <f t="shared" si="1397"/>
        <v>0</v>
      </c>
      <c r="M117" s="10">
        <f t="shared" si="1397"/>
        <v>0</v>
      </c>
      <c r="N117" s="10">
        <f t="shared" si="1397"/>
        <v>0</v>
      </c>
      <c r="O117" s="10">
        <f t="shared" si="1397"/>
        <v>0</v>
      </c>
      <c r="P117" s="10">
        <f t="shared" si="1397"/>
        <v>0</v>
      </c>
      <c r="Q117" s="10">
        <f t="shared" si="1397"/>
        <v>0</v>
      </c>
      <c r="R117" s="10">
        <f t="shared" si="1397"/>
        <v>0</v>
      </c>
      <c r="S117" s="10">
        <f t="shared" si="1397"/>
        <v>0</v>
      </c>
      <c r="T117" s="10">
        <f t="shared" si="1397"/>
        <v>0</v>
      </c>
      <c r="U117" s="10">
        <f t="shared" si="1397"/>
        <v>0</v>
      </c>
      <c r="V117" s="10">
        <f t="shared" si="1397"/>
        <v>0</v>
      </c>
      <c r="W117" s="10">
        <f t="shared" si="1397"/>
        <v>0</v>
      </c>
      <c r="X117" s="10">
        <f t="shared" si="1397"/>
        <v>0</v>
      </c>
      <c r="Y117" s="10">
        <f t="shared" si="1397"/>
        <v>0</v>
      </c>
      <c r="Z117" s="10">
        <f t="shared" si="1397"/>
        <v>0</v>
      </c>
      <c r="AA117" s="10">
        <f t="shared" si="1397"/>
        <v>0</v>
      </c>
      <c r="AB117" s="10">
        <f t="shared" si="1397"/>
        <v>0</v>
      </c>
      <c r="AC117" s="10">
        <f t="shared" si="1397"/>
        <v>0</v>
      </c>
      <c r="AD117" s="10">
        <f t="shared" si="1397"/>
        <v>0</v>
      </c>
      <c r="AE117" s="10">
        <f t="shared" si="1397"/>
        <v>0</v>
      </c>
      <c r="AF117" s="10">
        <f t="shared" si="1397"/>
        <v>0</v>
      </c>
      <c r="AG117" s="10">
        <f t="shared" si="1397"/>
        <v>0</v>
      </c>
      <c r="AH117" s="10">
        <f t="shared" si="1397"/>
        <v>0</v>
      </c>
      <c r="AI117" s="10">
        <f t="shared" si="1397"/>
        <v>0</v>
      </c>
      <c r="AJ117" s="10">
        <f t="shared" si="1397"/>
        <v>0</v>
      </c>
      <c r="AK117" s="10">
        <f t="shared" si="1397"/>
        <v>0</v>
      </c>
      <c r="AL117" s="10">
        <f t="shared" si="1397"/>
        <v>0</v>
      </c>
      <c r="AM117" s="10">
        <f t="shared" si="1397"/>
        <v>0</v>
      </c>
      <c r="AN117" s="10">
        <f t="shared" si="1397"/>
        <v>0</v>
      </c>
      <c r="AO117" s="10">
        <f t="shared" si="1397"/>
        <v>0</v>
      </c>
      <c r="AP117" s="10">
        <f t="shared" si="1397"/>
        <v>0</v>
      </c>
      <c r="AQ117" s="10">
        <f t="shared" si="1397"/>
        <v>0</v>
      </c>
      <c r="AR117" s="10">
        <f t="shared" si="1397"/>
        <v>0</v>
      </c>
      <c r="AS117" s="10">
        <f t="shared" si="1397"/>
        <v>0</v>
      </c>
      <c r="AT117" s="10">
        <f t="shared" si="1397"/>
        <v>0</v>
      </c>
      <c r="AU117" s="10">
        <f t="shared" si="1397"/>
        <v>0</v>
      </c>
      <c r="AV117" s="10">
        <f t="shared" si="1397"/>
        <v>0</v>
      </c>
      <c r="AW117" s="10">
        <f t="shared" si="1397"/>
        <v>0</v>
      </c>
      <c r="AX117" s="10">
        <f t="shared" si="1397"/>
        <v>0</v>
      </c>
      <c r="AY117" s="10">
        <f t="shared" si="1397"/>
        <v>0</v>
      </c>
      <c r="AZ117" s="10">
        <f t="shared" si="1397"/>
        <v>0</v>
      </c>
      <c r="BA117" s="10">
        <f t="shared" si="1397"/>
        <v>0</v>
      </c>
      <c r="BB117" s="291">
        <f t="shared" si="1397"/>
        <v>0</v>
      </c>
    </row>
    <row r="118" spans="1:54" ht="16" thickBot="1">
      <c r="B118" s="535" t="s">
        <v>316</v>
      </c>
      <c r="C118" s="536"/>
      <c r="D118" s="537"/>
      <c r="E118" s="377" t="str">
        <f>IFERROR(E117/$C114,"-")</f>
        <v>-</v>
      </c>
      <c r="F118" s="377" t="str">
        <f>IFERROR(F117/$C114,"-")</f>
        <v>-</v>
      </c>
      <c r="G118" s="377" t="str">
        <f t="shared" ref="G118" si="1398">IFERROR(G117/$C114,"-")</f>
        <v>-</v>
      </c>
      <c r="H118" s="377" t="str">
        <f t="shared" ref="H118" si="1399">IFERROR(H117/$C114,"-")</f>
        <v>-</v>
      </c>
      <c r="I118" s="377" t="str">
        <f t="shared" ref="I118" si="1400">IFERROR(I117/$C114,"-")</f>
        <v>-</v>
      </c>
      <c r="J118" s="377" t="str">
        <f t="shared" ref="J118" si="1401">IFERROR(J117/$C114,"-")</f>
        <v>-</v>
      </c>
      <c r="K118" s="377" t="str">
        <f t="shared" ref="K118" si="1402">IFERROR(K117/$C114,"-")</f>
        <v>-</v>
      </c>
      <c r="L118" s="377" t="str">
        <f t="shared" ref="L118" si="1403">IFERROR(L117/$C114,"-")</f>
        <v>-</v>
      </c>
      <c r="M118" s="377" t="str">
        <f t="shared" ref="M118" si="1404">IFERROR(M117/$C114,"-")</f>
        <v>-</v>
      </c>
      <c r="N118" s="377" t="str">
        <f t="shared" ref="N118" si="1405">IFERROR(N117/$C114,"-")</f>
        <v>-</v>
      </c>
      <c r="O118" s="377" t="str">
        <f t="shared" ref="O118" si="1406">IFERROR(O117/$C114,"-")</f>
        <v>-</v>
      </c>
      <c r="P118" s="377" t="str">
        <f t="shared" ref="P118" si="1407">IFERROR(P117/$C114,"-")</f>
        <v>-</v>
      </c>
      <c r="Q118" s="377" t="str">
        <f t="shared" ref="Q118" si="1408">IFERROR(Q117/$C114,"-")</f>
        <v>-</v>
      </c>
      <c r="R118" s="377" t="str">
        <f t="shared" ref="R118" si="1409">IFERROR(R117/$C114,"-")</f>
        <v>-</v>
      </c>
      <c r="S118" s="377" t="str">
        <f t="shared" ref="S118" si="1410">IFERROR(S117/$C114,"-")</f>
        <v>-</v>
      </c>
      <c r="T118" s="377" t="str">
        <f t="shared" ref="T118" si="1411">IFERROR(T117/$C114,"-")</f>
        <v>-</v>
      </c>
      <c r="U118" s="377" t="str">
        <f t="shared" ref="U118" si="1412">IFERROR(U117/$C114,"-")</f>
        <v>-</v>
      </c>
      <c r="V118" s="377" t="str">
        <f t="shared" ref="V118" si="1413">IFERROR(V117/$C114,"-")</f>
        <v>-</v>
      </c>
      <c r="W118" s="377" t="str">
        <f t="shared" ref="W118" si="1414">IFERROR(W117/$C114,"-")</f>
        <v>-</v>
      </c>
      <c r="X118" s="377" t="str">
        <f t="shared" ref="X118" si="1415">IFERROR(X117/$C114,"-")</f>
        <v>-</v>
      </c>
      <c r="Y118" s="377" t="str">
        <f t="shared" ref="Y118" si="1416">IFERROR(Y117/$C114,"-")</f>
        <v>-</v>
      </c>
      <c r="Z118" s="377" t="str">
        <f t="shared" ref="Z118" si="1417">IFERROR(Z117/$C114,"-")</f>
        <v>-</v>
      </c>
      <c r="AA118" s="377" t="str">
        <f t="shared" ref="AA118" si="1418">IFERROR(AA117/$C114,"-")</f>
        <v>-</v>
      </c>
      <c r="AB118" s="377" t="str">
        <f t="shared" ref="AB118" si="1419">IFERROR(AB117/$C114,"-")</f>
        <v>-</v>
      </c>
      <c r="AC118" s="377" t="str">
        <f t="shared" ref="AC118" si="1420">IFERROR(AC117/$C114,"-")</f>
        <v>-</v>
      </c>
      <c r="AD118" s="377" t="str">
        <f t="shared" ref="AD118" si="1421">IFERROR(AD117/$C114,"-")</f>
        <v>-</v>
      </c>
      <c r="AE118" s="377" t="str">
        <f t="shared" ref="AE118" si="1422">IFERROR(AE117/$C114,"-")</f>
        <v>-</v>
      </c>
      <c r="AF118" s="377" t="str">
        <f t="shared" ref="AF118" si="1423">IFERROR(AF117/$C114,"-")</f>
        <v>-</v>
      </c>
      <c r="AG118" s="377" t="str">
        <f t="shared" ref="AG118" si="1424">IFERROR(AG117/$C114,"-")</f>
        <v>-</v>
      </c>
      <c r="AH118" s="377" t="str">
        <f t="shared" ref="AH118" si="1425">IFERROR(AH117/$C114,"-")</f>
        <v>-</v>
      </c>
      <c r="AI118" s="377" t="str">
        <f t="shared" ref="AI118" si="1426">IFERROR(AI117/$C114,"-")</f>
        <v>-</v>
      </c>
      <c r="AJ118" s="377" t="str">
        <f t="shared" ref="AJ118" si="1427">IFERROR(AJ117/$C114,"-")</f>
        <v>-</v>
      </c>
      <c r="AK118" s="377" t="str">
        <f t="shared" ref="AK118" si="1428">IFERROR(AK117/$C114,"-")</f>
        <v>-</v>
      </c>
      <c r="AL118" s="377" t="str">
        <f t="shared" ref="AL118" si="1429">IFERROR(AL117/$C114,"-")</f>
        <v>-</v>
      </c>
      <c r="AM118" s="377" t="str">
        <f t="shared" ref="AM118" si="1430">IFERROR(AM117/$C114,"-")</f>
        <v>-</v>
      </c>
      <c r="AN118" s="377" t="str">
        <f t="shared" ref="AN118" si="1431">IFERROR(AN117/$C114,"-")</f>
        <v>-</v>
      </c>
      <c r="AO118" s="377" t="str">
        <f t="shared" ref="AO118" si="1432">IFERROR(AO117/$C114,"-")</f>
        <v>-</v>
      </c>
      <c r="AP118" s="377" t="str">
        <f t="shared" ref="AP118" si="1433">IFERROR(AP117/$C114,"-")</f>
        <v>-</v>
      </c>
      <c r="AQ118" s="377" t="str">
        <f t="shared" ref="AQ118" si="1434">IFERROR(AQ117/$C114,"-")</f>
        <v>-</v>
      </c>
      <c r="AR118" s="377" t="str">
        <f t="shared" ref="AR118" si="1435">IFERROR(AR117/$C114,"-")</f>
        <v>-</v>
      </c>
      <c r="AS118" s="377" t="str">
        <f t="shared" ref="AS118" si="1436">IFERROR(AS117/$C114,"-")</f>
        <v>-</v>
      </c>
      <c r="AT118" s="377" t="str">
        <f t="shared" ref="AT118" si="1437">IFERROR(AT117/$C114,"-")</f>
        <v>-</v>
      </c>
      <c r="AU118" s="377" t="str">
        <f t="shared" ref="AU118" si="1438">IFERROR(AU117/$C114,"-")</f>
        <v>-</v>
      </c>
      <c r="AV118" s="377" t="str">
        <f t="shared" ref="AV118" si="1439">IFERROR(AV117/$C114,"-")</f>
        <v>-</v>
      </c>
      <c r="AW118" s="377" t="str">
        <f t="shared" ref="AW118" si="1440">IFERROR(AW117/$C114,"-")</f>
        <v>-</v>
      </c>
      <c r="AX118" s="377" t="str">
        <f t="shared" ref="AX118" si="1441">IFERROR(AX117/$C114,"-")</f>
        <v>-</v>
      </c>
      <c r="AY118" s="377" t="str">
        <f t="shared" ref="AY118" si="1442">IFERROR(AY117/$C114,"-")</f>
        <v>-</v>
      </c>
      <c r="AZ118" s="377" t="str">
        <f t="shared" ref="AZ118" si="1443">IFERROR(AZ117/$C114,"-")</f>
        <v>-</v>
      </c>
      <c r="BA118" s="377" t="str">
        <f t="shared" ref="BA118" si="1444">IFERROR(BA117/$C114,"-")</f>
        <v>-</v>
      </c>
      <c r="BB118" s="378" t="str">
        <f t="shared" ref="BB118" si="1445">IFERROR(BB117/$C114,"-")</f>
        <v>-</v>
      </c>
    </row>
    <row r="119" spans="1:54" ht="17.25" customHeight="1" thickBot="1">
      <c r="J119" s="6"/>
      <c r="K119" s="6"/>
      <c r="L119" s="6"/>
      <c r="M119" s="6"/>
      <c r="O119" s="5"/>
      <c r="P119" s="5"/>
      <c r="Q119" s="5"/>
      <c r="R119" s="5"/>
    </row>
    <row r="120" spans="1:54" ht="17" thickBot="1">
      <c r="A120"/>
      <c r="B120" s="538" t="s">
        <v>326</v>
      </c>
      <c r="C120" s="539"/>
      <c r="D120" s="34"/>
      <c r="E120" s="283"/>
      <c r="J120" s="6"/>
      <c r="K120" s="6"/>
      <c r="L120" s="6"/>
      <c r="M120" s="6"/>
    </row>
    <row r="121" spans="1:54" ht="16" thickBot="1">
      <c r="B121" s="370" t="s">
        <v>11</v>
      </c>
      <c r="C121" s="379">
        <v>0</v>
      </c>
      <c r="D121" s="374"/>
      <c r="E121" s="375">
        <f t="shared" ref="E121:AJ121" si="1446">E$9</f>
        <v>2020</v>
      </c>
      <c r="F121" s="287">
        <f t="shared" si="1446"/>
        <v>2021</v>
      </c>
      <c r="G121" s="287">
        <f t="shared" si="1446"/>
        <v>2022</v>
      </c>
      <c r="H121" s="287">
        <f t="shared" si="1446"/>
        <v>2023</v>
      </c>
      <c r="I121" s="287">
        <f t="shared" si="1446"/>
        <v>2024</v>
      </c>
      <c r="J121" s="287">
        <f t="shared" si="1446"/>
        <v>2025</v>
      </c>
      <c r="K121" s="287">
        <f t="shared" si="1446"/>
        <v>2026</v>
      </c>
      <c r="L121" s="287">
        <f t="shared" si="1446"/>
        <v>2027</v>
      </c>
      <c r="M121" s="287">
        <f t="shared" si="1446"/>
        <v>2028</v>
      </c>
      <c r="N121" s="287">
        <f t="shared" si="1446"/>
        <v>2029</v>
      </c>
      <c r="O121" s="287">
        <f t="shared" si="1446"/>
        <v>2030</v>
      </c>
      <c r="P121" s="287">
        <f t="shared" si="1446"/>
        <v>2031</v>
      </c>
      <c r="Q121" s="287">
        <f t="shared" si="1446"/>
        <v>2032</v>
      </c>
      <c r="R121" s="287">
        <f t="shared" si="1446"/>
        <v>2033</v>
      </c>
      <c r="S121" s="287">
        <f t="shared" si="1446"/>
        <v>2034</v>
      </c>
      <c r="T121" s="287">
        <f t="shared" si="1446"/>
        <v>2035</v>
      </c>
      <c r="U121" s="287">
        <f t="shared" si="1446"/>
        <v>2036</v>
      </c>
      <c r="V121" s="287">
        <f t="shared" si="1446"/>
        <v>2037</v>
      </c>
      <c r="W121" s="287">
        <f t="shared" si="1446"/>
        <v>2038</v>
      </c>
      <c r="X121" s="287">
        <f t="shared" si="1446"/>
        <v>2039</v>
      </c>
      <c r="Y121" s="287">
        <f t="shared" si="1446"/>
        <v>2040</v>
      </c>
      <c r="Z121" s="287">
        <f t="shared" si="1446"/>
        <v>2041</v>
      </c>
      <c r="AA121" s="287">
        <f t="shared" si="1446"/>
        <v>2042</v>
      </c>
      <c r="AB121" s="287">
        <f t="shared" si="1446"/>
        <v>2043</v>
      </c>
      <c r="AC121" s="287">
        <f t="shared" si="1446"/>
        <v>2044</v>
      </c>
      <c r="AD121" s="287">
        <f t="shared" si="1446"/>
        <v>2045</v>
      </c>
      <c r="AE121" s="287">
        <f t="shared" si="1446"/>
        <v>2046</v>
      </c>
      <c r="AF121" s="287">
        <f t="shared" si="1446"/>
        <v>2047</v>
      </c>
      <c r="AG121" s="287">
        <f t="shared" si="1446"/>
        <v>2048</v>
      </c>
      <c r="AH121" s="287">
        <f t="shared" si="1446"/>
        <v>2049</v>
      </c>
      <c r="AI121" s="287">
        <f t="shared" si="1446"/>
        <v>2050</v>
      </c>
      <c r="AJ121" s="287">
        <f t="shared" si="1446"/>
        <v>2051</v>
      </c>
      <c r="AK121" s="287">
        <f t="shared" ref="AK121:BB121" si="1447">AK$9</f>
        <v>2052</v>
      </c>
      <c r="AL121" s="287">
        <f t="shared" si="1447"/>
        <v>2053</v>
      </c>
      <c r="AM121" s="287">
        <f t="shared" si="1447"/>
        <v>2054</v>
      </c>
      <c r="AN121" s="287">
        <f t="shared" si="1447"/>
        <v>2055</v>
      </c>
      <c r="AO121" s="287">
        <f t="shared" si="1447"/>
        <v>2056</v>
      </c>
      <c r="AP121" s="287">
        <f t="shared" si="1447"/>
        <v>2057</v>
      </c>
      <c r="AQ121" s="287">
        <f t="shared" si="1447"/>
        <v>2058</v>
      </c>
      <c r="AR121" s="287">
        <f t="shared" si="1447"/>
        <v>2059</v>
      </c>
      <c r="AS121" s="287">
        <f t="shared" si="1447"/>
        <v>2060</v>
      </c>
      <c r="AT121" s="287">
        <f t="shared" si="1447"/>
        <v>2061</v>
      </c>
      <c r="AU121" s="287">
        <f t="shared" si="1447"/>
        <v>2062</v>
      </c>
      <c r="AV121" s="287">
        <f t="shared" si="1447"/>
        <v>2063</v>
      </c>
      <c r="AW121" s="287">
        <f t="shared" si="1447"/>
        <v>2064</v>
      </c>
      <c r="AX121" s="287">
        <f t="shared" si="1447"/>
        <v>2065</v>
      </c>
      <c r="AY121" s="287">
        <f t="shared" si="1447"/>
        <v>2066</v>
      </c>
      <c r="AZ121" s="287">
        <f t="shared" si="1447"/>
        <v>2067</v>
      </c>
      <c r="BA121" s="287">
        <f t="shared" si="1447"/>
        <v>2068</v>
      </c>
      <c r="BB121" s="288">
        <f t="shared" si="1447"/>
        <v>2069</v>
      </c>
    </row>
    <row r="122" spans="1:54">
      <c r="A122"/>
      <c r="B122" s="484" t="s">
        <v>273</v>
      </c>
      <c r="C122" s="534"/>
      <c r="D122" s="485"/>
      <c r="E122" s="315">
        <v>0</v>
      </c>
      <c r="F122" s="289">
        <f>E124</f>
        <v>0</v>
      </c>
      <c r="G122" s="289">
        <f t="shared" ref="G122" si="1448">F124</f>
        <v>0</v>
      </c>
      <c r="H122" s="289">
        <f t="shared" ref="H122" si="1449">G124</f>
        <v>0</v>
      </c>
      <c r="I122" s="289">
        <f t="shared" ref="I122" si="1450">H124</f>
        <v>0</v>
      </c>
      <c r="J122" s="289">
        <f t="shared" ref="J122" si="1451">I124</f>
        <v>0</v>
      </c>
      <c r="K122" s="289">
        <f t="shared" ref="K122" si="1452">J124</f>
        <v>0</v>
      </c>
      <c r="L122" s="289">
        <f t="shared" ref="L122" si="1453">K124</f>
        <v>0</v>
      </c>
      <c r="M122" s="289">
        <f t="shared" ref="M122" si="1454">L124</f>
        <v>0</v>
      </c>
      <c r="N122" s="289">
        <f t="shared" ref="N122" si="1455">M124</f>
        <v>0</v>
      </c>
      <c r="O122" s="289">
        <f t="shared" ref="O122" si="1456">N124</f>
        <v>0</v>
      </c>
      <c r="P122" s="289">
        <f t="shared" ref="P122" si="1457">O124</f>
        <v>0</v>
      </c>
      <c r="Q122" s="289">
        <f t="shared" ref="Q122" si="1458">P124</f>
        <v>0</v>
      </c>
      <c r="R122" s="289">
        <f t="shared" ref="R122" si="1459">Q124</f>
        <v>0</v>
      </c>
      <c r="S122" s="289">
        <f t="shared" ref="S122" si="1460">R124</f>
        <v>0</v>
      </c>
      <c r="T122" s="289">
        <f t="shared" ref="T122" si="1461">S124</f>
        <v>0</v>
      </c>
      <c r="U122" s="289">
        <f t="shared" ref="U122" si="1462">T124</f>
        <v>0</v>
      </c>
      <c r="V122" s="289">
        <f t="shared" ref="V122" si="1463">U124</f>
        <v>0</v>
      </c>
      <c r="W122" s="289">
        <f t="shared" ref="W122" si="1464">V124</f>
        <v>0</v>
      </c>
      <c r="X122" s="289">
        <f t="shared" ref="X122" si="1465">W124</f>
        <v>0</v>
      </c>
      <c r="Y122" s="289">
        <f t="shared" ref="Y122" si="1466">X124</f>
        <v>0</v>
      </c>
      <c r="Z122" s="289">
        <f t="shared" ref="Z122" si="1467">Y124</f>
        <v>0</v>
      </c>
      <c r="AA122" s="289">
        <f t="shared" ref="AA122" si="1468">Z124</f>
        <v>0</v>
      </c>
      <c r="AB122" s="289">
        <f t="shared" ref="AB122" si="1469">AA124</f>
        <v>0</v>
      </c>
      <c r="AC122" s="289">
        <f t="shared" ref="AC122" si="1470">AB124</f>
        <v>0</v>
      </c>
      <c r="AD122" s="289">
        <f t="shared" ref="AD122" si="1471">AC124</f>
        <v>0</v>
      </c>
      <c r="AE122" s="289">
        <f t="shared" ref="AE122" si="1472">AD124</f>
        <v>0</v>
      </c>
      <c r="AF122" s="289">
        <f t="shared" ref="AF122" si="1473">AE124</f>
        <v>0</v>
      </c>
      <c r="AG122" s="289">
        <f t="shared" ref="AG122" si="1474">AF124</f>
        <v>0</v>
      </c>
      <c r="AH122" s="289">
        <f t="shared" ref="AH122" si="1475">AG124</f>
        <v>0</v>
      </c>
      <c r="AI122" s="289">
        <f t="shared" ref="AI122" si="1476">AH124</f>
        <v>0</v>
      </c>
      <c r="AJ122" s="289">
        <f t="shared" ref="AJ122" si="1477">AI124</f>
        <v>0</v>
      </c>
      <c r="AK122" s="289">
        <f t="shared" ref="AK122" si="1478">AJ124</f>
        <v>0</v>
      </c>
      <c r="AL122" s="289">
        <f t="shared" ref="AL122" si="1479">AK124</f>
        <v>0</v>
      </c>
      <c r="AM122" s="289">
        <f t="shared" ref="AM122" si="1480">AL124</f>
        <v>0</v>
      </c>
      <c r="AN122" s="289">
        <f t="shared" ref="AN122" si="1481">AM124</f>
        <v>0</v>
      </c>
      <c r="AO122" s="289">
        <f t="shared" ref="AO122" si="1482">AN124</f>
        <v>0</v>
      </c>
      <c r="AP122" s="289">
        <f t="shared" ref="AP122" si="1483">AO124</f>
        <v>0</v>
      </c>
      <c r="AQ122" s="289">
        <f t="shared" ref="AQ122" si="1484">AP124</f>
        <v>0</v>
      </c>
      <c r="AR122" s="289">
        <f t="shared" ref="AR122" si="1485">AQ124</f>
        <v>0</v>
      </c>
      <c r="AS122" s="289">
        <f t="shared" ref="AS122" si="1486">AR124</f>
        <v>0</v>
      </c>
      <c r="AT122" s="289">
        <f t="shared" ref="AT122" si="1487">AS124</f>
        <v>0</v>
      </c>
      <c r="AU122" s="289">
        <f t="shared" ref="AU122" si="1488">AT124</f>
        <v>0</v>
      </c>
      <c r="AV122" s="289">
        <f t="shared" ref="AV122" si="1489">AU124</f>
        <v>0</v>
      </c>
      <c r="AW122" s="289">
        <f t="shared" ref="AW122" si="1490">AV124</f>
        <v>0</v>
      </c>
      <c r="AX122" s="289">
        <f t="shared" ref="AX122" si="1491">AW124</f>
        <v>0</v>
      </c>
      <c r="AY122" s="289">
        <f t="shared" ref="AY122" si="1492">AX124</f>
        <v>0</v>
      </c>
      <c r="AZ122" s="289">
        <f t="shared" ref="AZ122" si="1493">AY124</f>
        <v>0</v>
      </c>
      <c r="BA122" s="289">
        <f t="shared" ref="BA122" si="1494">AZ124</f>
        <v>0</v>
      </c>
      <c r="BB122" s="290">
        <f t="shared" ref="BB122" si="1495">BA124</f>
        <v>0</v>
      </c>
    </row>
    <row r="123" spans="1:54">
      <c r="A123"/>
      <c r="B123" s="479" t="s">
        <v>108</v>
      </c>
      <c r="C123" s="533"/>
      <c r="D123" s="480"/>
      <c r="E123" s="297">
        <f>Cockpit!$H$31</f>
        <v>1.4999999999999999E-2</v>
      </c>
      <c r="F123" s="297">
        <f>Cockpit!$H$31</f>
        <v>1.4999999999999999E-2</v>
      </c>
      <c r="G123" s="297">
        <f>Cockpit!$H$31</f>
        <v>1.4999999999999999E-2</v>
      </c>
      <c r="H123" s="297">
        <f>Cockpit!$H$31</f>
        <v>1.4999999999999999E-2</v>
      </c>
      <c r="I123" s="297">
        <f>Cockpit!$H$31</f>
        <v>1.4999999999999999E-2</v>
      </c>
      <c r="J123" s="297">
        <f>Cockpit!$H$31</f>
        <v>1.4999999999999999E-2</v>
      </c>
      <c r="K123" s="297">
        <f>Cockpit!$H$31</f>
        <v>1.4999999999999999E-2</v>
      </c>
      <c r="L123" s="297">
        <f>Cockpit!$H$31</f>
        <v>1.4999999999999999E-2</v>
      </c>
      <c r="M123" s="297">
        <f>Cockpit!$H$31</f>
        <v>1.4999999999999999E-2</v>
      </c>
      <c r="N123" s="297">
        <f>Cockpit!$H$31</f>
        <v>1.4999999999999999E-2</v>
      </c>
      <c r="O123" s="297">
        <f>Cockpit!$H$31</f>
        <v>1.4999999999999999E-2</v>
      </c>
      <c r="P123" s="297">
        <f>Cockpit!$H$31</f>
        <v>1.4999999999999999E-2</v>
      </c>
      <c r="Q123" s="297">
        <f>Cockpit!$H$31</f>
        <v>1.4999999999999999E-2</v>
      </c>
      <c r="R123" s="297">
        <f>Cockpit!$H$31</f>
        <v>1.4999999999999999E-2</v>
      </c>
      <c r="S123" s="297">
        <f>Cockpit!$H$31</f>
        <v>1.4999999999999999E-2</v>
      </c>
      <c r="T123" s="297">
        <f>Cockpit!$H$31</f>
        <v>1.4999999999999999E-2</v>
      </c>
      <c r="U123" s="297">
        <f>Cockpit!$H$31</f>
        <v>1.4999999999999999E-2</v>
      </c>
      <c r="V123" s="297">
        <f>Cockpit!$H$31</f>
        <v>1.4999999999999999E-2</v>
      </c>
      <c r="W123" s="297">
        <f>Cockpit!$H$31</f>
        <v>1.4999999999999999E-2</v>
      </c>
      <c r="X123" s="297">
        <f>Cockpit!$H$31</f>
        <v>1.4999999999999999E-2</v>
      </c>
      <c r="Y123" s="297">
        <f>Cockpit!$H$31</f>
        <v>1.4999999999999999E-2</v>
      </c>
      <c r="Z123" s="297">
        <f>Cockpit!$H$31</f>
        <v>1.4999999999999999E-2</v>
      </c>
      <c r="AA123" s="297">
        <f>Cockpit!$H$31</f>
        <v>1.4999999999999999E-2</v>
      </c>
      <c r="AB123" s="297">
        <f>Cockpit!$H$31</f>
        <v>1.4999999999999999E-2</v>
      </c>
      <c r="AC123" s="297">
        <f>Cockpit!$H$31</f>
        <v>1.4999999999999999E-2</v>
      </c>
      <c r="AD123" s="297">
        <f>Cockpit!$H$31</f>
        <v>1.4999999999999999E-2</v>
      </c>
      <c r="AE123" s="297">
        <f>Cockpit!$H$31</f>
        <v>1.4999999999999999E-2</v>
      </c>
      <c r="AF123" s="297">
        <f>Cockpit!$H$31</f>
        <v>1.4999999999999999E-2</v>
      </c>
      <c r="AG123" s="297">
        <f>Cockpit!$H$31</f>
        <v>1.4999999999999999E-2</v>
      </c>
      <c r="AH123" s="297">
        <f>Cockpit!$H$31</f>
        <v>1.4999999999999999E-2</v>
      </c>
      <c r="AI123" s="297">
        <f>Cockpit!$H$31</f>
        <v>1.4999999999999999E-2</v>
      </c>
      <c r="AJ123" s="297">
        <f>Cockpit!$H$31</f>
        <v>1.4999999999999999E-2</v>
      </c>
      <c r="AK123" s="297">
        <f>Cockpit!$H$31</f>
        <v>1.4999999999999999E-2</v>
      </c>
      <c r="AL123" s="297">
        <f>Cockpit!$H$31</f>
        <v>1.4999999999999999E-2</v>
      </c>
      <c r="AM123" s="297">
        <f>Cockpit!$H$31</f>
        <v>1.4999999999999999E-2</v>
      </c>
      <c r="AN123" s="297">
        <f>Cockpit!$H$31</f>
        <v>1.4999999999999999E-2</v>
      </c>
      <c r="AO123" s="297">
        <f>Cockpit!$H$31</f>
        <v>1.4999999999999999E-2</v>
      </c>
      <c r="AP123" s="297">
        <f>Cockpit!$H$31</f>
        <v>1.4999999999999999E-2</v>
      </c>
      <c r="AQ123" s="297">
        <f>Cockpit!$H$31</f>
        <v>1.4999999999999999E-2</v>
      </c>
      <c r="AR123" s="297">
        <f>Cockpit!$H$31</f>
        <v>1.4999999999999999E-2</v>
      </c>
      <c r="AS123" s="297">
        <f>Cockpit!$H$31</f>
        <v>1.4999999999999999E-2</v>
      </c>
      <c r="AT123" s="297">
        <f>Cockpit!$H$31</f>
        <v>1.4999999999999999E-2</v>
      </c>
      <c r="AU123" s="297">
        <f>Cockpit!$H$31</f>
        <v>1.4999999999999999E-2</v>
      </c>
      <c r="AV123" s="297">
        <f>Cockpit!$H$31</f>
        <v>1.4999999999999999E-2</v>
      </c>
      <c r="AW123" s="297">
        <f>Cockpit!$H$31</f>
        <v>1.4999999999999999E-2</v>
      </c>
      <c r="AX123" s="297">
        <f>Cockpit!$H$31</f>
        <v>1.4999999999999999E-2</v>
      </c>
      <c r="AY123" s="297">
        <f>Cockpit!$H$31</f>
        <v>1.4999999999999999E-2</v>
      </c>
      <c r="AZ123" s="297">
        <f>Cockpit!$H$31</f>
        <v>1.4999999999999999E-2</v>
      </c>
      <c r="BA123" s="297">
        <f>Cockpit!$H$31</f>
        <v>1.4999999999999999E-2</v>
      </c>
      <c r="BB123" s="298">
        <f>Cockpit!$H$31</f>
        <v>1.4999999999999999E-2</v>
      </c>
    </row>
    <row r="124" spans="1:54">
      <c r="B124" s="479" t="s">
        <v>70</v>
      </c>
      <c r="C124" s="533"/>
      <c r="D124" s="480"/>
      <c r="E124" s="10">
        <f t="shared" ref="E124:BB124" si="1496">E122*(1+E123)</f>
        <v>0</v>
      </c>
      <c r="F124" s="10">
        <f t="shared" si="1496"/>
        <v>0</v>
      </c>
      <c r="G124" s="10">
        <f t="shared" si="1496"/>
        <v>0</v>
      </c>
      <c r="H124" s="10">
        <f t="shared" si="1496"/>
        <v>0</v>
      </c>
      <c r="I124" s="10">
        <f t="shared" si="1496"/>
        <v>0</v>
      </c>
      <c r="J124" s="10">
        <f t="shared" si="1496"/>
        <v>0</v>
      </c>
      <c r="K124" s="10">
        <f t="shared" si="1496"/>
        <v>0</v>
      </c>
      <c r="L124" s="10">
        <f t="shared" si="1496"/>
        <v>0</v>
      </c>
      <c r="M124" s="10">
        <f t="shared" si="1496"/>
        <v>0</v>
      </c>
      <c r="N124" s="10">
        <f t="shared" si="1496"/>
        <v>0</v>
      </c>
      <c r="O124" s="10">
        <f t="shared" si="1496"/>
        <v>0</v>
      </c>
      <c r="P124" s="10">
        <f t="shared" si="1496"/>
        <v>0</v>
      </c>
      <c r="Q124" s="10">
        <f t="shared" si="1496"/>
        <v>0</v>
      </c>
      <c r="R124" s="10">
        <f t="shared" si="1496"/>
        <v>0</v>
      </c>
      <c r="S124" s="10">
        <f t="shared" si="1496"/>
        <v>0</v>
      </c>
      <c r="T124" s="10">
        <f t="shared" si="1496"/>
        <v>0</v>
      </c>
      <c r="U124" s="10">
        <f t="shared" si="1496"/>
        <v>0</v>
      </c>
      <c r="V124" s="10">
        <f t="shared" si="1496"/>
        <v>0</v>
      </c>
      <c r="W124" s="10">
        <f t="shared" si="1496"/>
        <v>0</v>
      </c>
      <c r="X124" s="10">
        <f t="shared" si="1496"/>
        <v>0</v>
      </c>
      <c r="Y124" s="10">
        <f t="shared" si="1496"/>
        <v>0</v>
      </c>
      <c r="Z124" s="10">
        <f t="shared" si="1496"/>
        <v>0</v>
      </c>
      <c r="AA124" s="10">
        <f t="shared" si="1496"/>
        <v>0</v>
      </c>
      <c r="AB124" s="10">
        <f t="shared" si="1496"/>
        <v>0</v>
      </c>
      <c r="AC124" s="10">
        <f t="shared" si="1496"/>
        <v>0</v>
      </c>
      <c r="AD124" s="10">
        <f t="shared" si="1496"/>
        <v>0</v>
      </c>
      <c r="AE124" s="10">
        <f t="shared" si="1496"/>
        <v>0</v>
      </c>
      <c r="AF124" s="10">
        <f t="shared" si="1496"/>
        <v>0</v>
      </c>
      <c r="AG124" s="10">
        <f t="shared" si="1496"/>
        <v>0</v>
      </c>
      <c r="AH124" s="10">
        <f t="shared" si="1496"/>
        <v>0</v>
      </c>
      <c r="AI124" s="10">
        <f t="shared" si="1496"/>
        <v>0</v>
      </c>
      <c r="AJ124" s="10">
        <f t="shared" si="1496"/>
        <v>0</v>
      </c>
      <c r="AK124" s="10">
        <f t="shared" si="1496"/>
        <v>0</v>
      </c>
      <c r="AL124" s="10">
        <f t="shared" si="1496"/>
        <v>0</v>
      </c>
      <c r="AM124" s="10">
        <f t="shared" si="1496"/>
        <v>0</v>
      </c>
      <c r="AN124" s="10">
        <f t="shared" si="1496"/>
        <v>0</v>
      </c>
      <c r="AO124" s="10">
        <f t="shared" si="1496"/>
        <v>0</v>
      </c>
      <c r="AP124" s="10">
        <f t="shared" si="1496"/>
        <v>0</v>
      </c>
      <c r="AQ124" s="10">
        <f t="shared" si="1496"/>
        <v>0</v>
      </c>
      <c r="AR124" s="10">
        <f t="shared" si="1496"/>
        <v>0</v>
      </c>
      <c r="AS124" s="10">
        <f t="shared" si="1496"/>
        <v>0</v>
      </c>
      <c r="AT124" s="10">
        <f t="shared" si="1496"/>
        <v>0</v>
      </c>
      <c r="AU124" s="10">
        <f t="shared" si="1496"/>
        <v>0</v>
      </c>
      <c r="AV124" s="10">
        <f t="shared" si="1496"/>
        <v>0</v>
      </c>
      <c r="AW124" s="10">
        <f t="shared" si="1496"/>
        <v>0</v>
      </c>
      <c r="AX124" s="10">
        <f t="shared" si="1496"/>
        <v>0</v>
      </c>
      <c r="AY124" s="10">
        <f t="shared" si="1496"/>
        <v>0</v>
      </c>
      <c r="AZ124" s="10">
        <f t="shared" si="1496"/>
        <v>0</v>
      </c>
      <c r="BA124" s="10">
        <f t="shared" si="1496"/>
        <v>0</v>
      </c>
      <c r="BB124" s="291">
        <f t="shared" si="1496"/>
        <v>0</v>
      </c>
    </row>
    <row r="125" spans="1:54" ht="16" thickBot="1">
      <c r="B125" s="535" t="s">
        <v>316</v>
      </c>
      <c r="C125" s="536"/>
      <c r="D125" s="537"/>
      <c r="E125" s="377" t="str">
        <f>IFERROR(E124/$C121,"-")</f>
        <v>-</v>
      </c>
      <c r="F125" s="377" t="str">
        <f>IFERROR(F124/$C121,"-")</f>
        <v>-</v>
      </c>
      <c r="G125" s="377" t="str">
        <f t="shared" ref="G125" si="1497">IFERROR(G124/$C121,"-")</f>
        <v>-</v>
      </c>
      <c r="H125" s="377" t="str">
        <f t="shared" ref="H125" si="1498">IFERROR(H124/$C121,"-")</f>
        <v>-</v>
      </c>
      <c r="I125" s="377" t="str">
        <f t="shared" ref="I125" si="1499">IFERROR(I124/$C121,"-")</f>
        <v>-</v>
      </c>
      <c r="J125" s="377" t="str">
        <f t="shared" ref="J125" si="1500">IFERROR(J124/$C121,"-")</f>
        <v>-</v>
      </c>
      <c r="K125" s="377" t="str">
        <f t="shared" ref="K125" si="1501">IFERROR(K124/$C121,"-")</f>
        <v>-</v>
      </c>
      <c r="L125" s="377" t="str">
        <f t="shared" ref="L125" si="1502">IFERROR(L124/$C121,"-")</f>
        <v>-</v>
      </c>
      <c r="M125" s="377" t="str">
        <f t="shared" ref="M125" si="1503">IFERROR(M124/$C121,"-")</f>
        <v>-</v>
      </c>
      <c r="N125" s="377" t="str">
        <f t="shared" ref="N125" si="1504">IFERROR(N124/$C121,"-")</f>
        <v>-</v>
      </c>
      <c r="O125" s="377" t="str">
        <f t="shared" ref="O125" si="1505">IFERROR(O124/$C121,"-")</f>
        <v>-</v>
      </c>
      <c r="P125" s="377" t="str">
        <f t="shared" ref="P125" si="1506">IFERROR(P124/$C121,"-")</f>
        <v>-</v>
      </c>
      <c r="Q125" s="377" t="str">
        <f t="shared" ref="Q125" si="1507">IFERROR(Q124/$C121,"-")</f>
        <v>-</v>
      </c>
      <c r="R125" s="377" t="str">
        <f t="shared" ref="R125" si="1508">IFERROR(R124/$C121,"-")</f>
        <v>-</v>
      </c>
      <c r="S125" s="377" t="str">
        <f t="shared" ref="S125" si="1509">IFERROR(S124/$C121,"-")</f>
        <v>-</v>
      </c>
      <c r="T125" s="377" t="str">
        <f t="shared" ref="T125" si="1510">IFERROR(T124/$C121,"-")</f>
        <v>-</v>
      </c>
      <c r="U125" s="377" t="str">
        <f t="shared" ref="U125" si="1511">IFERROR(U124/$C121,"-")</f>
        <v>-</v>
      </c>
      <c r="V125" s="377" t="str">
        <f t="shared" ref="V125" si="1512">IFERROR(V124/$C121,"-")</f>
        <v>-</v>
      </c>
      <c r="W125" s="377" t="str">
        <f t="shared" ref="W125" si="1513">IFERROR(W124/$C121,"-")</f>
        <v>-</v>
      </c>
      <c r="X125" s="377" t="str">
        <f t="shared" ref="X125" si="1514">IFERROR(X124/$C121,"-")</f>
        <v>-</v>
      </c>
      <c r="Y125" s="377" t="str">
        <f t="shared" ref="Y125" si="1515">IFERROR(Y124/$C121,"-")</f>
        <v>-</v>
      </c>
      <c r="Z125" s="377" t="str">
        <f t="shared" ref="Z125" si="1516">IFERROR(Z124/$C121,"-")</f>
        <v>-</v>
      </c>
      <c r="AA125" s="377" t="str">
        <f t="shared" ref="AA125" si="1517">IFERROR(AA124/$C121,"-")</f>
        <v>-</v>
      </c>
      <c r="AB125" s="377" t="str">
        <f t="shared" ref="AB125" si="1518">IFERROR(AB124/$C121,"-")</f>
        <v>-</v>
      </c>
      <c r="AC125" s="377" t="str">
        <f t="shared" ref="AC125" si="1519">IFERROR(AC124/$C121,"-")</f>
        <v>-</v>
      </c>
      <c r="AD125" s="377" t="str">
        <f t="shared" ref="AD125" si="1520">IFERROR(AD124/$C121,"-")</f>
        <v>-</v>
      </c>
      <c r="AE125" s="377" t="str">
        <f t="shared" ref="AE125" si="1521">IFERROR(AE124/$C121,"-")</f>
        <v>-</v>
      </c>
      <c r="AF125" s="377" t="str">
        <f t="shared" ref="AF125" si="1522">IFERROR(AF124/$C121,"-")</f>
        <v>-</v>
      </c>
      <c r="AG125" s="377" t="str">
        <f t="shared" ref="AG125" si="1523">IFERROR(AG124/$C121,"-")</f>
        <v>-</v>
      </c>
      <c r="AH125" s="377" t="str">
        <f t="shared" ref="AH125" si="1524">IFERROR(AH124/$C121,"-")</f>
        <v>-</v>
      </c>
      <c r="AI125" s="377" t="str">
        <f t="shared" ref="AI125" si="1525">IFERROR(AI124/$C121,"-")</f>
        <v>-</v>
      </c>
      <c r="AJ125" s="377" t="str">
        <f t="shared" ref="AJ125" si="1526">IFERROR(AJ124/$C121,"-")</f>
        <v>-</v>
      </c>
      <c r="AK125" s="377" t="str">
        <f t="shared" ref="AK125" si="1527">IFERROR(AK124/$C121,"-")</f>
        <v>-</v>
      </c>
      <c r="AL125" s="377" t="str">
        <f t="shared" ref="AL125" si="1528">IFERROR(AL124/$C121,"-")</f>
        <v>-</v>
      </c>
      <c r="AM125" s="377" t="str">
        <f t="shared" ref="AM125" si="1529">IFERROR(AM124/$C121,"-")</f>
        <v>-</v>
      </c>
      <c r="AN125" s="377" t="str">
        <f t="shared" ref="AN125" si="1530">IFERROR(AN124/$C121,"-")</f>
        <v>-</v>
      </c>
      <c r="AO125" s="377" t="str">
        <f t="shared" ref="AO125" si="1531">IFERROR(AO124/$C121,"-")</f>
        <v>-</v>
      </c>
      <c r="AP125" s="377" t="str">
        <f t="shared" ref="AP125" si="1532">IFERROR(AP124/$C121,"-")</f>
        <v>-</v>
      </c>
      <c r="AQ125" s="377" t="str">
        <f t="shared" ref="AQ125" si="1533">IFERROR(AQ124/$C121,"-")</f>
        <v>-</v>
      </c>
      <c r="AR125" s="377" t="str">
        <f t="shared" ref="AR125" si="1534">IFERROR(AR124/$C121,"-")</f>
        <v>-</v>
      </c>
      <c r="AS125" s="377" t="str">
        <f t="shared" ref="AS125" si="1535">IFERROR(AS124/$C121,"-")</f>
        <v>-</v>
      </c>
      <c r="AT125" s="377" t="str">
        <f t="shared" ref="AT125" si="1536">IFERROR(AT124/$C121,"-")</f>
        <v>-</v>
      </c>
      <c r="AU125" s="377" t="str">
        <f t="shared" ref="AU125" si="1537">IFERROR(AU124/$C121,"-")</f>
        <v>-</v>
      </c>
      <c r="AV125" s="377" t="str">
        <f t="shared" ref="AV125" si="1538">IFERROR(AV124/$C121,"-")</f>
        <v>-</v>
      </c>
      <c r="AW125" s="377" t="str">
        <f t="shared" ref="AW125" si="1539">IFERROR(AW124/$C121,"-")</f>
        <v>-</v>
      </c>
      <c r="AX125" s="377" t="str">
        <f t="shared" ref="AX125" si="1540">IFERROR(AX124/$C121,"-")</f>
        <v>-</v>
      </c>
      <c r="AY125" s="377" t="str">
        <f t="shared" ref="AY125" si="1541">IFERROR(AY124/$C121,"-")</f>
        <v>-</v>
      </c>
      <c r="AZ125" s="377" t="str">
        <f t="shared" ref="AZ125" si="1542">IFERROR(AZ124/$C121,"-")</f>
        <v>-</v>
      </c>
      <c r="BA125" s="377" t="str">
        <f t="shared" ref="BA125" si="1543">IFERROR(BA124/$C121,"-")</f>
        <v>-</v>
      </c>
      <c r="BB125" s="378" t="str">
        <f t="shared" ref="BB125" si="1544">IFERROR(BB124/$C121,"-")</f>
        <v>-</v>
      </c>
    </row>
    <row r="126" spans="1:54" ht="17.25" customHeight="1" thickBot="1">
      <c r="J126" s="6"/>
      <c r="K126" s="6"/>
      <c r="L126" s="6"/>
      <c r="M126" s="6"/>
      <c r="O126" s="5"/>
      <c r="P126" s="5"/>
      <c r="Q126" s="5"/>
      <c r="R126" s="5"/>
    </row>
    <row r="127" spans="1:54" ht="17" thickBot="1">
      <c r="A127"/>
      <c r="B127" s="538" t="s">
        <v>327</v>
      </c>
      <c r="C127" s="539"/>
      <c r="D127" s="34"/>
      <c r="E127" s="283"/>
      <c r="J127" s="6"/>
      <c r="K127" s="6"/>
      <c r="L127" s="6"/>
      <c r="M127" s="6"/>
    </row>
    <row r="128" spans="1:54" ht="16" thickBot="1">
      <c r="B128" s="370" t="s">
        <v>11</v>
      </c>
      <c r="C128" s="379">
        <v>0</v>
      </c>
      <c r="D128" s="374"/>
      <c r="E128" s="375">
        <f t="shared" ref="E128:AJ128" si="1545">E$9</f>
        <v>2020</v>
      </c>
      <c r="F128" s="287">
        <f t="shared" si="1545"/>
        <v>2021</v>
      </c>
      <c r="G128" s="287">
        <f t="shared" si="1545"/>
        <v>2022</v>
      </c>
      <c r="H128" s="287">
        <f t="shared" si="1545"/>
        <v>2023</v>
      </c>
      <c r="I128" s="287">
        <f t="shared" si="1545"/>
        <v>2024</v>
      </c>
      <c r="J128" s="287">
        <f t="shared" si="1545"/>
        <v>2025</v>
      </c>
      <c r="K128" s="287">
        <f t="shared" si="1545"/>
        <v>2026</v>
      </c>
      <c r="L128" s="287">
        <f t="shared" si="1545"/>
        <v>2027</v>
      </c>
      <c r="M128" s="287">
        <f t="shared" si="1545"/>
        <v>2028</v>
      </c>
      <c r="N128" s="287">
        <f t="shared" si="1545"/>
        <v>2029</v>
      </c>
      <c r="O128" s="287">
        <f t="shared" si="1545"/>
        <v>2030</v>
      </c>
      <c r="P128" s="287">
        <f t="shared" si="1545"/>
        <v>2031</v>
      </c>
      <c r="Q128" s="287">
        <f t="shared" si="1545"/>
        <v>2032</v>
      </c>
      <c r="R128" s="287">
        <f t="shared" si="1545"/>
        <v>2033</v>
      </c>
      <c r="S128" s="287">
        <f t="shared" si="1545"/>
        <v>2034</v>
      </c>
      <c r="T128" s="287">
        <f t="shared" si="1545"/>
        <v>2035</v>
      </c>
      <c r="U128" s="287">
        <f t="shared" si="1545"/>
        <v>2036</v>
      </c>
      <c r="V128" s="287">
        <f t="shared" si="1545"/>
        <v>2037</v>
      </c>
      <c r="W128" s="287">
        <f t="shared" si="1545"/>
        <v>2038</v>
      </c>
      <c r="X128" s="287">
        <f t="shared" si="1545"/>
        <v>2039</v>
      </c>
      <c r="Y128" s="287">
        <f t="shared" si="1545"/>
        <v>2040</v>
      </c>
      <c r="Z128" s="287">
        <f t="shared" si="1545"/>
        <v>2041</v>
      </c>
      <c r="AA128" s="287">
        <f t="shared" si="1545"/>
        <v>2042</v>
      </c>
      <c r="AB128" s="287">
        <f t="shared" si="1545"/>
        <v>2043</v>
      </c>
      <c r="AC128" s="287">
        <f t="shared" si="1545"/>
        <v>2044</v>
      </c>
      <c r="AD128" s="287">
        <f t="shared" si="1545"/>
        <v>2045</v>
      </c>
      <c r="AE128" s="287">
        <f t="shared" si="1545"/>
        <v>2046</v>
      </c>
      <c r="AF128" s="287">
        <f t="shared" si="1545"/>
        <v>2047</v>
      </c>
      <c r="AG128" s="287">
        <f t="shared" si="1545"/>
        <v>2048</v>
      </c>
      <c r="AH128" s="287">
        <f t="shared" si="1545"/>
        <v>2049</v>
      </c>
      <c r="AI128" s="287">
        <f t="shared" si="1545"/>
        <v>2050</v>
      </c>
      <c r="AJ128" s="287">
        <f t="shared" si="1545"/>
        <v>2051</v>
      </c>
      <c r="AK128" s="287">
        <f t="shared" ref="AK128:BB128" si="1546">AK$9</f>
        <v>2052</v>
      </c>
      <c r="AL128" s="287">
        <f t="shared" si="1546"/>
        <v>2053</v>
      </c>
      <c r="AM128" s="287">
        <f t="shared" si="1546"/>
        <v>2054</v>
      </c>
      <c r="AN128" s="287">
        <f t="shared" si="1546"/>
        <v>2055</v>
      </c>
      <c r="AO128" s="287">
        <f t="shared" si="1546"/>
        <v>2056</v>
      </c>
      <c r="AP128" s="287">
        <f t="shared" si="1546"/>
        <v>2057</v>
      </c>
      <c r="AQ128" s="287">
        <f t="shared" si="1546"/>
        <v>2058</v>
      </c>
      <c r="AR128" s="287">
        <f t="shared" si="1546"/>
        <v>2059</v>
      </c>
      <c r="AS128" s="287">
        <f t="shared" si="1546"/>
        <v>2060</v>
      </c>
      <c r="AT128" s="287">
        <f t="shared" si="1546"/>
        <v>2061</v>
      </c>
      <c r="AU128" s="287">
        <f t="shared" si="1546"/>
        <v>2062</v>
      </c>
      <c r="AV128" s="287">
        <f t="shared" si="1546"/>
        <v>2063</v>
      </c>
      <c r="AW128" s="287">
        <f t="shared" si="1546"/>
        <v>2064</v>
      </c>
      <c r="AX128" s="287">
        <f t="shared" si="1546"/>
        <v>2065</v>
      </c>
      <c r="AY128" s="287">
        <f t="shared" si="1546"/>
        <v>2066</v>
      </c>
      <c r="AZ128" s="287">
        <f t="shared" si="1546"/>
        <v>2067</v>
      </c>
      <c r="BA128" s="287">
        <f t="shared" si="1546"/>
        <v>2068</v>
      </c>
      <c r="BB128" s="288">
        <f t="shared" si="1546"/>
        <v>2069</v>
      </c>
    </row>
    <row r="129" spans="1:54">
      <c r="A129"/>
      <c r="B129" s="484" t="s">
        <v>273</v>
      </c>
      <c r="C129" s="534"/>
      <c r="D129" s="485"/>
      <c r="E129" s="315">
        <v>0</v>
      </c>
      <c r="F129" s="289">
        <f>E131</f>
        <v>0</v>
      </c>
      <c r="G129" s="289">
        <f t="shared" ref="G129" si="1547">F131</f>
        <v>0</v>
      </c>
      <c r="H129" s="289">
        <f t="shared" ref="H129" si="1548">G131</f>
        <v>0</v>
      </c>
      <c r="I129" s="289">
        <f t="shared" ref="I129" si="1549">H131</f>
        <v>0</v>
      </c>
      <c r="J129" s="289">
        <f t="shared" ref="J129" si="1550">I131</f>
        <v>0</v>
      </c>
      <c r="K129" s="289">
        <f t="shared" ref="K129" si="1551">J131</f>
        <v>0</v>
      </c>
      <c r="L129" s="289">
        <f t="shared" ref="L129" si="1552">K131</f>
        <v>0</v>
      </c>
      <c r="M129" s="289">
        <f t="shared" ref="M129" si="1553">L131</f>
        <v>0</v>
      </c>
      <c r="N129" s="289">
        <f t="shared" ref="N129" si="1554">M131</f>
        <v>0</v>
      </c>
      <c r="O129" s="289">
        <f t="shared" ref="O129" si="1555">N131</f>
        <v>0</v>
      </c>
      <c r="P129" s="289">
        <f t="shared" ref="P129" si="1556">O131</f>
        <v>0</v>
      </c>
      <c r="Q129" s="289">
        <f t="shared" ref="Q129" si="1557">P131</f>
        <v>0</v>
      </c>
      <c r="R129" s="289">
        <f t="shared" ref="R129" si="1558">Q131</f>
        <v>0</v>
      </c>
      <c r="S129" s="289">
        <f t="shared" ref="S129" si="1559">R131</f>
        <v>0</v>
      </c>
      <c r="T129" s="289">
        <f t="shared" ref="T129" si="1560">S131</f>
        <v>0</v>
      </c>
      <c r="U129" s="289">
        <f t="shared" ref="U129" si="1561">T131</f>
        <v>0</v>
      </c>
      <c r="V129" s="289">
        <f t="shared" ref="V129" si="1562">U131</f>
        <v>0</v>
      </c>
      <c r="W129" s="289">
        <f t="shared" ref="W129" si="1563">V131</f>
        <v>0</v>
      </c>
      <c r="X129" s="289">
        <f t="shared" ref="X129" si="1564">W131</f>
        <v>0</v>
      </c>
      <c r="Y129" s="289">
        <f t="shared" ref="Y129" si="1565">X131</f>
        <v>0</v>
      </c>
      <c r="Z129" s="289">
        <f t="shared" ref="Z129" si="1566">Y131</f>
        <v>0</v>
      </c>
      <c r="AA129" s="289">
        <f t="shared" ref="AA129" si="1567">Z131</f>
        <v>0</v>
      </c>
      <c r="AB129" s="289">
        <f t="shared" ref="AB129" si="1568">AA131</f>
        <v>0</v>
      </c>
      <c r="AC129" s="289">
        <f t="shared" ref="AC129" si="1569">AB131</f>
        <v>0</v>
      </c>
      <c r="AD129" s="289">
        <f t="shared" ref="AD129" si="1570">AC131</f>
        <v>0</v>
      </c>
      <c r="AE129" s="289">
        <f t="shared" ref="AE129" si="1571">AD131</f>
        <v>0</v>
      </c>
      <c r="AF129" s="289">
        <f t="shared" ref="AF129" si="1572">AE131</f>
        <v>0</v>
      </c>
      <c r="AG129" s="289">
        <f t="shared" ref="AG129" si="1573">AF131</f>
        <v>0</v>
      </c>
      <c r="AH129" s="289">
        <f t="shared" ref="AH129" si="1574">AG131</f>
        <v>0</v>
      </c>
      <c r="AI129" s="289">
        <f t="shared" ref="AI129" si="1575">AH131</f>
        <v>0</v>
      </c>
      <c r="AJ129" s="289">
        <f t="shared" ref="AJ129" si="1576">AI131</f>
        <v>0</v>
      </c>
      <c r="AK129" s="289">
        <f t="shared" ref="AK129" si="1577">AJ131</f>
        <v>0</v>
      </c>
      <c r="AL129" s="289">
        <f t="shared" ref="AL129" si="1578">AK131</f>
        <v>0</v>
      </c>
      <c r="AM129" s="289">
        <f t="shared" ref="AM129" si="1579">AL131</f>
        <v>0</v>
      </c>
      <c r="AN129" s="289">
        <f t="shared" ref="AN129" si="1580">AM131</f>
        <v>0</v>
      </c>
      <c r="AO129" s="289">
        <f t="shared" ref="AO129" si="1581">AN131</f>
        <v>0</v>
      </c>
      <c r="AP129" s="289">
        <f t="shared" ref="AP129" si="1582">AO131</f>
        <v>0</v>
      </c>
      <c r="AQ129" s="289">
        <f t="shared" ref="AQ129" si="1583">AP131</f>
        <v>0</v>
      </c>
      <c r="AR129" s="289">
        <f t="shared" ref="AR129" si="1584">AQ131</f>
        <v>0</v>
      </c>
      <c r="AS129" s="289">
        <f t="shared" ref="AS129" si="1585">AR131</f>
        <v>0</v>
      </c>
      <c r="AT129" s="289">
        <f t="shared" ref="AT129" si="1586">AS131</f>
        <v>0</v>
      </c>
      <c r="AU129" s="289">
        <f t="shared" ref="AU129" si="1587">AT131</f>
        <v>0</v>
      </c>
      <c r="AV129" s="289">
        <f t="shared" ref="AV129" si="1588">AU131</f>
        <v>0</v>
      </c>
      <c r="AW129" s="289">
        <f t="shared" ref="AW129" si="1589">AV131</f>
        <v>0</v>
      </c>
      <c r="AX129" s="289">
        <f t="shared" ref="AX129" si="1590">AW131</f>
        <v>0</v>
      </c>
      <c r="AY129" s="289">
        <f t="shared" ref="AY129" si="1591">AX131</f>
        <v>0</v>
      </c>
      <c r="AZ129" s="289">
        <f t="shared" ref="AZ129" si="1592">AY131</f>
        <v>0</v>
      </c>
      <c r="BA129" s="289">
        <f t="shared" ref="BA129" si="1593">AZ131</f>
        <v>0</v>
      </c>
      <c r="BB129" s="290">
        <f t="shared" ref="BB129" si="1594">BA131</f>
        <v>0</v>
      </c>
    </row>
    <row r="130" spans="1:54">
      <c r="A130"/>
      <c r="B130" s="479" t="s">
        <v>108</v>
      </c>
      <c r="C130" s="533"/>
      <c r="D130" s="480"/>
      <c r="E130" s="297">
        <f>Cockpit!$H$31</f>
        <v>1.4999999999999999E-2</v>
      </c>
      <c r="F130" s="297">
        <f>Cockpit!$H$31</f>
        <v>1.4999999999999999E-2</v>
      </c>
      <c r="G130" s="297">
        <f>Cockpit!$H$31</f>
        <v>1.4999999999999999E-2</v>
      </c>
      <c r="H130" s="297">
        <f>Cockpit!$H$31</f>
        <v>1.4999999999999999E-2</v>
      </c>
      <c r="I130" s="297">
        <f>Cockpit!$H$31</f>
        <v>1.4999999999999999E-2</v>
      </c>
      <c r="J130" s="297">
        <f>Cockpit!$H$31</f>
        <v>1.4999999999999999E-2</v>
      </c>
      <c r="K130" s="297">
        <f>Cockpit!$H$31</f>
        <v>1.4999999999999999E-2</v>
      </c>
      <c r="L130" s="297">
        <f>Cockpit!$H$31</f>
        <v>1.4999999999999999E-2</v>
      </c>
      <c r="M130" s="297">
        <f>Cockpit!$H$31</f>
        <v>1.4999999999999999E-2</v>
      </c>
      <c r="N130" s="297">
        <f>Cockpit!$H$31</f>
        <v>1.4999999999999999E-2</v>
      </c>
      <c r="O130" s="297">
        <f>Cockpit!$H$31</f>
        <v>1.4999999999999999E-2</v>
      </c>
      <c r="P130" s="297">
        <f>Cockpit!$H$31</f>
        <v>1.4999999999999999E-2</v>
      </c>
      <c r="Q130" s="297">
        <f>Cockpit!$H$31</f>
        <v>1.4999999999999999E-2</v>
      </c>
      <c r="R130" s="297">
        <f>Cockpit!$H$31</f>
        <v>1.4999999999999999E-2</v>
      </c>
      <c r="S130" s="297">
        <f>Cockpit!$H$31</f>
        <v>1.4999999999999999E-2</v>
      </c>
      <c r="T130" s="297">
        <f>Cockpit!$H$31</f>
        <v>1.4999999999999999E-2</v>
      </c>
      <c r="U130" s="297">
        <f>Cockpit!$H$31</f>
        <v>1.4999999999999999E-2</v>
      </c>
      <c r="V130" s="297">
        <f>Cockpit!$H$31</f>
        <v>1.4999999999999999E-2</v>
      </c>
      <c r="W130" s="297">
        <f>Cockpit!$H$31</f>
        <v>1.4999999999999999E-2</v>
      </c>
      <c r="X130" s="297">
        <f>Cockpit!$H$31</f>
        <v>1.4999999999999999E-2</v>
      </c>
      <c r="Y130" s="297">
        <f>Cockpit!$H$31</f>
        <v>1.4999999999999999E-2</v>
      </c>
      <c r="Z130" s="297">
        <f>Cockpit!$H$31</f>
        <v>1.4999999999999999E-2</v>
      </c>
      <c r="AA130" s="297">
        <f>Cockpit!$H$31</f>
        <v>1.4999999999999999E-2</v>
      </c>
      <c r="AB130" s="297">
        <f>Cockpit!$H$31</f>
        <v>1.4999999999999999E-2</v>
      </c>
      <c r="AC130" s="297">
        <f>Cockpit!$H$31</f>
        <v>1.4999999999999999E-2</v>
      </c>
      <c r="AD130" s="297">
        <f>Cockpit!$H$31</f>
        <v>1.4999999999999999E-2</v>
      </c>
      <c r="AE130" s="297">
        <f>Cockpit!$H$31</f>
        <v>1.4999999999999999E-2</v>
      </c>
      <c r="AF130" s="297">
        <f>Cockpit!$H$31</f>
        <v>1.4999999999999999E-2</v>
      </c>
      <c r="AG130" s="297">
        <f>Cockpit!$H$31</f>
        <v>1.4999999999999999E-2</v>
      </c>
      <c r="AH130" s="297">
        <f>Cockpit!$H$31</f>
        <v>1.4999999999999999E-2</v>
      </c>
      <c r="AI130" s="297">
        <f>Cockpit!$H$31</f>
        <v>1.4999999999999999E-2</v>
      </c>
      <c r="AJ130" s="297">
        <f>Cockpit!$H$31</f>
        <v>1.4999999999999999E-2</v>
      </c>
      <c r="AK130" s="297">
        <f>Cockpit!$H$31</f>
        <v>1.4999999999999999E-2</v>
      </c>
      <c r="AL130" s="297">
        <f>Cockpit!$H$31</f>
        <v>1.4999999999999999E-2</v>
      </c>
      <c r="AM130" s="297">
        <f>Cockpit!$H$31</f>
        <v>1.4999999999999999E-2</v>
      </c>
      <c r="AN130" s="297">
        <f>Cockpit!$H$31</f>
        <v>1.4999999999999999E-2</v>
      </c>
      <c r="AO130" s="297">
        <f>Cockpit!$H$31</f>
        <v>1.4999999999999999E-2</v>
      </c>
      <c r="AP130" s="297">
        <f>Cockpit!$H$31</f>
        <v>1.4999999999999999E-2</v>
      </c>
      <c r="AQ130" s="297">
        <f>Cockpit!$H$31</f>
        <v>1.4999999999999999E-2</v>
      </c>
      <c r="AR130" s="297">
        <f>Cockpit!$H$31</f>
        <v>1.4999999999999999E-2</v>
      </c>
      <c r="AS130" s="297">
        <f>Cockpit!$H$31</f>
        <v>1.4999999999999999E-2</v>
      </c>
      <c r="AT130" s="297">
        <f>Cockpit!$H$31</f>
        <v>1.4999999999999999E-2</v>
      </c>
      <c r="AU130" s="297">
        <f>Cockpit!$H$31</f>
        <v>1.4999999999999999E-2</v>
      </c>
      <c r="AV130" s="297">
        <f>Cockpit!$H$31</f>
        <v>1.4999999999999999E-2</v>
      </c>
      <c r="AW130" s="297">
        <f>Cockpit!$H$31</f>
        <v>1.4999999999999999E-2</v>
      </c>
      <c r="AX130" s="297">
        <f>Cockpit!$H$31</f>
        <v>1.4999999999999999E-2</v>
      </c>
      <c r="AY130" s="297">
        <f>Cockpit!$H$31</f>
        <v>1.4999999999999999E-2</v>
      </c>
      <c r="AZ130" s="297">
        <f>Cockpit!$H$31</f>
        <v>1.4999999999999999E-2</v>
      </c>
      <c r="BA130" s="297">
        <f>Cockpit!$H$31</f>
        <v>1.4999999999999999E-2</v>
      </c>
      <c r="BB130" s="298">
        <f>Cockpit!$H$31</f>
        <v>1.4999999999999999E-2</v>
      </c>
    </row>
    <row r="131" spans="1:54">
      <c r="B131" s="479" t="s">
        <v>70</v>
      </c>
      <c r="C131" s="533"/>
      <c r="D131" s="480"/>
      <c r="E131" s="10">
        <f t="shared" ref="E131:BB131" si="1595">E129*(1+E130)</f>
        <v>0</v>
      </c>
      <c r="F131" s="10">
        <f t="shared" si="1595"/>
        <v>0</v>
      </c>
      <c r="G131" s="10">
        <f t="shared" si="1595"/>
        <v>0</v>
      </c>
      <c r="H131" s="10">
        <f t="shared" si="1595"/>
        <v>0</v>
      </c>
      <c r="I131" s="10">
        <f t="shared" si="1595"/>
        <v>0</v>
      </c>
      <c r="J131" s="10">
        <f t="shared" si="1595"/>
        <v>0</v>
      </c>
      <c r="K131" s="10">
        <f t="shared" si="1595"/>
        <v>0</v>
      </c>
      <c r="L131" s="10">
        <f t="shared" si="1595"/>
        <v>0</v>
      </c>
      <c r="M131" s="10">
        <f t="shared" si="1595"/>
        <v>0</v>
      </c>
      <c r="N131" s="10">
        <f t="shared" si="1595"/>
        <v>0</v>
      </c>
      <c r="O131" s="10">
        <f t="shared" si="1595"/>
        <v>0</v>
      </c>
      <c r="P131" s="10">
        <f t="shared" si="1595"/>
        <v>0</v>
      </c>
      <c r="Q131" s="10">
        <f t="shared" si="1595"/>
        <v>0</v>
      </c>
      <c r="R131" s="10">
        <f t="shared" si="1595"/>
        <v>0</v>
      </c>
      <c r="S131" s="10">
        <f t="shared" si="1595"/>
        <v>0</v>
      </c>
      <c r="T131" s="10">
        <f t="shared" si="1595"/>
        <v>0</v>
      </c>
      <c r="U131" s="10">
        <f t="shared" si="1595"/>
        <v>0</v>
      </c>
      <c r="V131" s="10">
        <f t="shared" si="1595"/>
        <v>0</v>
      </c>
      <c r="W131" s="10">
        <f t="shared" si="1595"/>
        <v>0</v>
      </c>
      <c r="X131" s="10">
        <f t="shared" si="1595"/>
        <v>0</v>
      </c>
      <c r="Y131" s="10">
        <f t="shared" si="1595"/>
        <v>0</v>
      </c>
      <c r="Z131" s="10">
        <f t="shared" si="1595"/>
        <v>0</v>
      </c>
      <c r="AA131" s="10">
        <f t="shared" si="1595"/>
        <v>0</v>
      </c>
      <c r="AB131" s="10">
        <f t="shared" si="1595"/>
        <v>0</v>
      </c>
      <c r="AC131" s="10">
        <f t="shared" si="1595"/>
        <v>0</v>
      </c>
      <c r="AD131" s="10">
        <f t="shared" si="1595"/>
        <v>0</v>
      </c>
      <c r="AE131" s="10">
        <f t="shared" si="1595"/>
        <v>0</v>
      </c>
      <c r="AF131" s="10">
        <f t="shared" si="1595"/>
        <v>0</v>
      </c>
      <c r="AG131" s="10">
        <f t="shared" si="1595"/>
        <v>0</v>
      </c>
      <c r="AH131" s="10">
        <f t="shared" si="1595"/>
        <v>0</v>
      </c>
      <c r="AI131" s="10">
        <f t="shared" si="1595"/>
        <v>0</v>
      </c>
      <c r="AJ131" s="10">
        <f t="shared" si="1595"/>
        <v>0</v>
      </c>
      <c r="AK131" s="10">
        <f t="shared" si="1595"/>
        <v>0</v>
      </c>
      <c r="AL131" s="10">
        <f t="shared" si="1595"/>
        <v>0</v>
      </c>
      <c r="AM131" s="10">
        <f t="shared" si="1595"/>
        <v>0</v>
      </c>
      <c r="AN131" s="10">
        <f t="shared" si="1595"/>
        <v>0</v>
      </c>
      <c r="AO131" s="10">
        <f t="shared" si="1595"/>
        <v>0</v>
      </c>
      <c r="AP131" s="10">
        <f t="shared" si="1595"/>
        <v>0</v>
      </c>
      <c r="AQ131" s="10">
        <f t="shared" si="1595"/>
        <v>0</v>
      </c>
      <c r="AR131" s="10">
        <f t="shared" si="1595"/>
        <v>0</v>
      </c>
      <c r="AS131" s="10">
        <f t="shared" si="1595"/>
        <v>0</v>
      </c>
      <c r="AT131" s="10">
        <f t="shared" si="1595"/>
        <v>0</v>
      </c>
      <c r="AU131" s="10">
        <f t="shared" si="1595"/>
        <v>0</v>
      </c>
      <c r="AV131" s="10">
        <f t="shared" si="1595"/>
        <v>0</v>
      </c>
      <c r="AW131" s="10">
        <f t="shared" si="1595"/>
        <v>0</v>
      </c>
      <c r="AX131" s="10">
        <f t="shared" si="1595"/>
        <v>0</v>
      </c>
      <c r="AY131" s="10">
        <f t="shared" si="1595"/>
        <v>0</v>
      </c>
      <c r="AZ131" s="10">
        <f t="shared" si="1595"/>
        <v>0</v>
      </c>
      <c r="BA131" s="10">
        <f t="shared" si="1595"/>
        <v>0</v>
      </c>
      <c r="BB131" s="291">
        <f t="shared" si="1595"/>
        <v>0</v>
      </c>
    </row>
    <row r="132" spans="1:54" ht="16" thickBot="1">
      <c r="B132" s="535" t="s">
        <v>316</v>
      </c>
      <c r="C132" s="536"/>
      <c r="D132" s="537"/>
      <c r="E132" s="377" t="str">
        <f>IFERROR(E131/$C128,"-")</f>
        <v>-</v>
      </c>
      <c r="F132" s="377" t="str">
        <f>IFERROR(F131/$C128,"-")</f>
        <v>-</v>
      </c>
      <c r="G132" s="377" t="str">
        <f t="shared" ref="G132" si="1596">IFERROR(G131/$C128,"-")</f>
        <v>-</v>
      </c>
      <c r="H132" s="377" t="str">
        <f t="shared" ref="H132" si="1597">IFERROR(H131/$C128,"-")</f>
        <v>-</v>
      </c>
      <c r="I132" s="377" t="str">
        <f t="shared" ref="I132" si="1598">IFERROR(I131/$C128,"-")</f>
        <v>-</v>
      </c>
      <c r="J132" s="377" t="str">
        <f t="shared" ref="J132" si="1599">IFERROR(J131/$C128,"-")</f>
        <v>-</v>
      </c>
      <c r="K132" s="377" t="str">
        <f t="shared" ref="K132" si="1600">IFERROR(K131/$C128,"-")</f>
        <v>-</v>
      </c>
      <c r="L132" s="377" t="str">
        <f t="shared" ref="L132" si="1601">IFERROR(L131/$C128,"-")</f>
        <v>-</v>
      </c>
      <c r="M132" s="377" t="str">
        <f t="shared" ref="M132" si="1602">IFERROR(M131/$C128,"-")</f>
        <v>-</v>
      </c>
      <c r="N132" s="377" t="str">
        <f t="shared" ref="N132" si="1603">IFERROR(N131/$C128,"-")</f>
        <v>-</v>
      </c>
      <c r="O132" s="377" t="str">
        <f t="shared" ref="O132" si="1604">IFERROR(O131/$C128,"-")</f>
        <v>-</v>
      </c>
      <c r="P132" s="377" t="str">
        <f t="shared" ref="P132" si="1605">IFERROR(P131/$C128,"-")</f>
        <v>-</v>
      </c>
      <c r="Q132" s="377" t="str">
        <f t="shared" ref="Q132" si="1606">IFERROR(Q131/$C128,"-")</f>
        <v>-</v>
      </c>
      <c r="R132" s="377" t="str">
        <f t="shared" ref="R132" si="1607">IFERROR(R131/$C128,"-")</f>
        <v>-</v>
      </c>
      <c r="S132" s="377" t="str">
        <f t="shared" ref="S132" si="1608">IFERROR(S131/$C128,"-")</f>
        <v>-</v>
      </c>
      <c r="T132" s="377" t="str">
        <f t="shared" ref="T132" si="1609">IFERROR(T131/$C128,"-")</f>
        <v>-</v>
      </c>
      <c r="U132" s="377" t="str">
        <f t="shared" ref="U132" si="1610">IFERROR(U131/$C128,"-")</f>
        <v>-</v>
      </c>
      <c r="V132" s="377" t="str">
        <f t="shared" ref="V132" si="1611">IFERROR(V131/$C128,"-")</f>
        <v>-</v>
      </c>
      <c r="W132" s="377" t="str">
        <f t="shared" ref="W132" si="1612">IFERROR(W131/$C128,"-")</f>
        <v>-</v>
      </c>
      <c r="X132" s="377" t="str">
        <f t="shared" ref="X132" si="1613">IFERROR(X131/$C128,"-")</f>
        <v>-</v>
      </c>
      <c r="Y132" s="377" t="str">
        <f t="shared" ref="Y132" si="1614">IFERROR(Y131/$C128,"-")</f>
        <v>-</v>
      </c>
      <c r="Z132" s="377" t="str">
        <f t="shared" ref="Z132" si="1615">IFERROR(Z131/$C128,"-")</f>
        <v>-</v>
      </c>
      <c r="AA132" s="377" t="str">
        <f t="shared" ref="AA132" si="1616">IFERROR(AA131/$C128,"-")</f>
        <v>-</v>
      </c>
      <c r="AB132" s="377" t="str">
        <f t="shared" ref="AB132" si="1617">IFERROR(AB131/$C128,"-")</f>
        <v>-</v>
      </c>
      <c r="AC132" s="377" t="str">
        <f t="shared" ref="AC132" si="1618">IFERROR(AC131/$C128,"-")</f>
        <v>-</v>
      </c>
      <c r="AD132" s="377" t="str">
        <f t="shared" ref="AD132" si="1619">IFERROR(AD131/$C128,"-")</f>
        <v>-</v>
      </c>
      <c r="AE132" s="377" t="str">
        <f t="shared" ref="AE132" si="1620">IFERROR(AE131/$C128,"-")</f>
        <v>-</v>
      </c>
      <c r="AF132" s="377" t="str">
        <f t="shared" ref="AF132" si="1621">IFERROR(AF131/$C128,"-")</f>
        <v>-</v>
      </c>
      <c r="AG132" s="377" t="str">
        <f t="shared" ref="AG132" si="1622">IFERROR(AG131/$C128,"-")</f>
        <v>-</v>
      </c>
      <c r="AH132" s="377" t="str">
        <f t="shared" ref="AH132" si="1623">IFERROR(AH131/$C128,"-")</f>
        <v>-</v>
      </c>
      <c r="AI132" s="377" t="str">
        <f t="shared" ref="AI132" si="1624">IFERROR(AI131/$C128,"-")</f>
        <v>-</v>
      </c>
      <c r="AJ132" s="377" t="str">
        <f t="shared" ref="AJ132" si="1625">IFERROR(AJ131/$C128,"-")</f>
        <v>-</v>
      </c>
      <c r="AK132" s="377" t="str">
        <f t="shared" ref="AK132" si="1626">IFERROR(AK131/$C128,"-")</f>
        <v>-</v>
      </c>
      <c r="AL132" s="377" t="str">
        <f t="shared" ref="AL132" si="1627">IFERROR(AL131/$C128,"-")</f>
        <v>-</v>
      </c>
      <c r="AM132" s="377" t="str">
        <f t="shared" ref="AM132" si="1628">IFERROR(AM131/$C128,"-")</f>
        <v>-</v>
      </c>
      <c r="AN132" s="377" t="str">
        <f t="shared" ref="AN132" si="1629">IFERROR(AN131/$C128,"-")</f>
        <v>-</v>
      </c>
      <c r="AO132" s="377" t="str">
        <f t="shared" ref="AO132" si="1630">IFERROR(AO131/$C128,"-")</f>
        <v>-</v>
      </c>
      <c r="AP132" s="377" t="str">
        <f t="shared" ref="AP132" si="1631">IFERROR(AP131/$C128,"-")</f>
        <v>-</v>
      </c>
      <c r="AQ132" s="377" t="str">
        <f t="shared" ref="AQ132" si="1632">IFERROR(AQ131/$C128,"-")</f>
        <v>-</v>
      </c>
      <c r="AR132" s="377" t="str">
        <f t="shared" ref="AR132" si="1633">IFERROR(AR131/$C128,"-")</f>
        <v>-</v>
      </c>
      <c r="AS132" s="377" t="str">
        <f t="shared" ref="AS132" si="1634">IFERROR(AS131/$C128,"-")</f>
        <v>-</v>
      </c>
      <c r="AT132" s="377" t="str">
        <f t="shared" ref="AT132" si="1635">IFERROR(AT131/$C128,"-")</f>
        <v>-</v>
      </c>
      <c r="AU132" s="377" t="str">
        <f t="shared" ref="AU132" si="1636">IFERROR(AU131/$C128,"-")</f>
        <v>-</v>
      </c>
      <c r="AV132" s="377" t="str">
        <f t="shared" ref="AV132" si="1637">IFERROR(AV131/$C128,"-")</f>
        <v>-</v>
      </c>
      <c r="AW132" s="377" t="str">
        <f t="shared" ref="AW132" si="1638">IFERROR(AW131/$C128,"-")</f>
        <v>-</v>
      </c>
      <c r="AX132" s="377" t="str">
        <f t="shared" ref="AX132" si="1639">IFERROR(AX131/$C128,"-")</f>
        <v>-</v>
      </c>
      <c r="AY132" s="377" t="str">
        <f t="shared" ref="AY132" si="1640">IFERROR(AY131/$C128,"-")</f>
        <v>-</v>
      </c>
      <c r="AZ132" s="377" t="str">
        <f t="shared" ref="AZ132" si="1641">IFERROR(AZ131/$C128,"-")</f>
        <v>-</v>
      </c>
      <c r="BA132" s="377" t="str">
        <f t="shared" ref="BA132" si="1642">IFERROR(BA131/$C128,"-")</f>
        <v>-</v>
      </c>
      <c r="BB132" s="378" t="str">
        <f t="shared" ref="BB132" si="1643">IFERROR(BB131/$C128,"-")</f>
        <v>-</v>
      </c>
    </row>
    <row r="133" spans="1:54" ht="17.25" customHeight="1" thickBot="1">
      <c r="J133" s="6"/>
      <c r="K133" s="6"/>
      <c r="L133" s="6"/>
      <c r="M133" s="6"/>
      <c r="O133" s="5"/>
      <c r="P133" s="5"/>
      <c r="Q133" s="5"/>
      <c r="R133" s="5"/>
    </row>
    <row r="134" spans="1:54" ht="17" thickBot="1">
      <c r="A134"/>
      <c r="B134" s="538" t="s">
        <v>328</v>
      </c>
      <c r="C134" s="539"/>
      <c r="D134" s="34"/>
      <c r="E134" s="283"/>
      <c r="J134" s="6"/>
      <c r="K134" s="6"/>
      <c r="L134" s="6"/>
      <c r="M134" s="6"/>
    </row>
    <row r="135" spans="1:54" ht="16" thickBot="1">
      <c r="B135" s="370" t="s">
        <v>11</v>
      </c>
      <c r="C135" s="379">
        <v>0</v>
      </c>
      <c r="D135" s="374"/>
      <c r="E135" s="375">
        <f t="shared" ref="E135:AJ135" si="1644">E$9</f>
        <v>2020</v>
      </c>
      <c r="F135" s="287">
        <f t="shared" si="1644"/>
        <v>2021</v>
      </c>
      <c r="G135" s="287">
        <f t="shared" si="1644"/>
        <v>2022</v>
      </c>
      <c r="H135" s="287">
        <f t="shared" si="1644"/>
        <v>2023</v>
      </c>
      <c r="I135" s="287">
        <f t="shared" si="1644"/>
        <v>2024</v>
      </c>
      <c r="J135" s="287">
        <f t="shared" si="1644"/>
        <v>2025</v>
      </c>
      <c r="K135" s="287">
        <f t="shared" si="1644"/>
        <v>2026</v>
      </c>
      <c r="L135" s="287">
        <f t="shared" si="1644"/>
        <v>2027</v>
      </c>
      <c r="M135" s="287">
        <f t="shared" si="1644"/>
        <v>2028</v>
      </c>
      <c r="N135" s="287">
        <f t="shared" si="1644"/>
        <v>2029</v>
      </c>
      <c r="O135" s="287">
        <f t="shared" si="1644"/>
        <v>2030</v>
      </c>
      <c r="P135" s="287">
        <f t="shared" si="1644"/>
        <v>2031</v>
      </c>
      <c r="Q135" s="287">
        <f t="shared" si="1644"/>
        <v>2032</v>
      </c>
      <c r="R135" s="287">
        <f t="shared" si="1644"/>
        <v>2033</v>
      </c>
      <c r="S135" s="287">
        <f t="shared" si="1644"/>
        <v>2034</v>
      </c>
      <c r="T135" s="287">
        <f t="shared" si="1644"/>
        <v>2035</v>
      </c>
      <c r="U135" s="287">
        <f t="shared" si="1644"/>
        <v>2036</v>
      </c>
      <c r="V135" s="287">
        <f t="shared" si="1644"/>
        <v>2037</v>
      </c>
      <c r="W135" s="287">
        <f t="shared" si="1644"/>
        <v>2038</v>
      </c>
      <c r="X135" s="287">
        <f t="shared" si="1644"/>
        <v>2039</v>
      </c>
      <c r="Y135" s="287">
        <f t="shared" si="1644"/>
        <v>2040</v>
      </c>
      <c r="Z135" s="287">
        <f t="shared" si="1644"/>
        <v>2041</v>
      </c>
      <c r="AA135" s="287">
        <f t="shared" si="1644"/>
        <v>2042</v>
      </c>
      <c r="AB135" s="287">
        <f t="shared" si="1644"/>
        <v>2043</v>
      </c>
      <c r="AC135" s="287">
        <f t="shared" si="1644"/>
        <v>2044</v>
      </c>
      <c r="AD135" s="287">
        <f t="shared" si="1644"/>
        <v>2045</v>
      </c>
      <c r="AE135" s="287">
        <f t="shared" si="1644"/>
        <v>2046</v>
      </c>
      <c r="AF135" s="287">
        <f t="shared" si="1644"/>
        <v>2047</v>
      </c>
      <c r="AG135" s="287">
        <f t="shared" si="1644"/>
        <v>2048</v>
      </c>
      <c r="AH135" s="287">
        <f t="shared" si="1644"/>
        <v>2049</v>
      </c>
      <c r="AI135" s="287">
        <f t="shared" si="1644"/>
        <v>2050</v>
      </c>
      <c r="AJ135" s="287">
        <f t="shared" si="1644"/>
        <v>2051</v>
      </c>
      <c r="AK135" s="287">
        <f t="shared" ref="AK135:BB135" si="1645">AK$9</f>
        <v>2052</v>
      </c>
      <c r="AL135" s="287">
        <f t="shared" si="1645"/>
        <v>2053</v>
      </c>
      <c r="AM135" s="287">
        <f t="shared" si="1645"/>
        <v>2054</v>
      </c>
      <c r="AN135" s="287">
        <f t="shared" si="1645"/>
        <v>2055</v>
      </c>
      <c r="AO135" s="287">
        <f t="shared" si="1645"/>
        <v>2056</v>
      </c>
      <c r="AP135" s="287">
        <f t="shared" si="1645"/>
        <v>2057</v>
      </c>
      <c r="AQ135" s="287">
        <f t="shared" si="1645"/>
        <v>2058</v>
      </c>
      <c r="AR135" s="287">
        <f t="shared" si="1645"/>
        <v>2059</v>
      </c>
      <c r="AS135" s="287">
        <f t="shared" si="1645"/>
        <v>2060</v>
      </c>
      <c r="AT135" s="287">
        <f t="shared" si="1645"/>
        <v>2061</v>
      </c>
      <c r="AU135" s="287">
        <f t="shared" si="1645"/>
        <v>2062</v>
      </c>
      <c r="AV135" s="287">
        <f t="shared" si="1645"/>
        <v>2063</v>
      </c>
      <c r="AW135" s="287">
        <f t="shared" si="1645"/>
        <v>2064</v>
      </c>
      <c r="AX135" s="287">
        <f t="shared" si="1645"/>
        <v>2065</v>
      </c>
      <c r="AY135" s="287">
        <f t="shared" si="1645"/>
        <v>2066</v>
      </c>
      <c r="AZ135" s="287">
        <f t="shared" si="1645"/>
        <v>2067</v>
      </c>
      <c r="BA135" s="287">
        <f t="shared" si="1645"/>
        <v>2068</v>
      </c>
      <c r="BB135" s="288">
        <f t="shared" si="1645"/>
        <v>2069</v>
      </c>
    </row>
    <row r="136" spans="1:54">
      <c r="A136"/>
      <c r="B136" s="484" t="s">
        <v>273</v>
      </c>
      <c r="C136" s="534"/>
      <c r="D136" s="485"/>
      <c r="E136" s="315">
        <v>0</v>
      </c>
      <c r="F136" s="289">
        <f>E138</f>
        <v>0</v>
      </c>
      <c r="G136" s="289">
        <f t="shared" ref="G136" si="1646">F138</f>
        <v>0</v>
      </c>
      <c r="H136" s="289">
        <f t="shared" ref="H136" si="1647">G138</f>
        <v>0</v>
      </c>
      <c r="I136" s="289">
        <f t="shared" ref="I136" si="1648">H138</f>
        <v>0</v>
      </c>
      <c r="J136" s="289">
        <f t="shared" ref="J136" si="1649">I138</f>
        <v>0</v>
      </c>
      <c r="K136" s="289">
        <f t="shared" ref="K136" si="1650">J138</f>
        <v>0</v>
      </c>
      <c r="L136" s="289">
        <f t="shared" ref="L136" si="1651">K138</f>
        <v>0</v>
      </c>
      <c r="M136" s="289">
        <f t="shared" ref="M136" si="1652">L138</f>
        <v>0</v>
      </c>
      <c r="N136" s="289">
        <f t="shared" ref="N136" si="1653">M138</f>
        <v>0</v>
      </c>
      <c r="O136" s="289">
        <f t="shared" ref="O136" si="1654">N138</f>
        <v>0</v>
      </c>
      <c r="P136" s="289">
        <f t="shared" ref="P136" si="1655">O138</f>
        <v>0</v>
      </c>
      <c r="Q136" s="289">
        <f t="shared" ref="Q136" si="1656">P138</f>
        <v>0</v>
      </c>
      <c r="R136" s="289">
        <f t="shared" ref="R136" si="1657">Q138</f>
        <v>0</v>
      </c>
      <c r="S136" s="289">
        <f t="shared" ref="S136" si="1658">R138</f>
        <v>0</v>
      </c>
      <c r="T136" s="289">
        <f t="shared" ref="T136" si="1659">S138</f>
        <v>0</v>
      </c>
      <c r="U136" s="289">
        <f t="shared" ref="U136" si="1660">T138</f>
        <v>0</v>
      </c>
      <c r="V136" s="289">
        <f t="shared" ref="V136" si="1661">U138</f>
        <v>0</v>
      </c>
      <c r="W136" s="289">
        <f t="shared" ref="W136" si="1662">V138</f>
        <v>0</v>
      </c>
      <c r="X136" s="289">
        <f t="shared" ref="X136" si="1663">W138</f>
        <v>0</v>
      </c>
      <c r="Y136" s="289">
        <f t="shared" ref="Y136" si="1664">X138</f>
        <v>0</v>
      </c>
      <c r="Z136" s="289">
        <f t="shared" ref="Z136" si="1665">Y138</f>
        <v>0</v>
      </c>
      <c r="AA136" s="289">
        <f t="shared" ref="AA136" si="1666">Z138</f>
        <v>0</v>
      </c>
      <c r="AB136" s="289">
        <f t="shared" ref="AB136" si="1667">AA138</f>
        <v>0</v>
      </c>
      <c r="AC136" s="289">
        <f t="shared" ref="AC136" si="1668">AB138</f>
        <v>0</v>
      </c>
      <c r="AD136" s="289">
        <f t="shared" ref="AD136" si="1669">AC138</f>
        <v>0</v>
      </c>
      <c r="AE136" s="289">
        <f t="shared" ref="AE136" si="1670">AD138</f>
        <v>0</v>
      </c>
      <c r="AF136" s="289">
        <f t="shared" ref="AF136" si="1671">AE138</f>
        <v>0</v>
      </c>
      <c r="AG136" s="289">
        <f t="shared" ref="AG136" si="1672">AF138</f>
        <v>0</v>
      </c>
      <c r="AH136" s="289">
        <f t="shared" ref="AH136" si="1673">AG138</f>
        <v>0</v>
      </c>
      <c r="AI136" s="289">
        <f t="shared" ref="AI136" si="1674">AH138</f>
        <v>0</v>
      </c>
      <c r="AJ136" s="289">
        <f t="shared" ref="AJ136" si="1675">AI138</f>
        <v>0</v>
      </c>
      <c r="AK136" s="289">
        <f t="shared" ref="AK136" si="1676">AJ138</f>
        <v>0</v>
      </c>
      <c r="AL136" s="289">
        <f t="shared" ref="AL136" si="1677">AK138</f>
        <v>0</v>
      </c>
      <c r="AM136" s="289">
        <f t="shared" ref="AM136" si="1678">AL138</f>
        <v>0</v>
      </c>
      <c r="AN136" s="289">
        <f t="shared" ref="AN136" si="1679">AM138</f>
        <v>0</v>
      </c>
      <c r="AO136" s="289">
        <f t="shared" ref="AO136" si="1680">AN138</f>
        <v>0</v>
      </c>
      <c r="AP136" s="289">
        <f t="shared" ref="AP136" si="1681">AO138</f>
        <v>0</v>
      </c>
      <c r="AQ136" s="289">
        <f t="shared" ref="AQ136" si="1682">AP138</f>
        <v>0</v>
      </c>
      <c r="AR136" s="289">
        <f t="shared" ref="AR136" si="1683">AQ138</f>
        <v>0</v>
      </c>
      <c r="AS136" s="289">
        <f t="shared" ref="AS136" si="1684">AR138</f>
        <v>0</v>
      </c>
      <c r="AT136" s="289">
        <f t="shared" ref="AT136" si="1685">AS138</f>
        <v>0</v>
      </c>
      <c r="AU136" s="289">
        <f t="shared" ref="AU136" si="1686">AT138</f>
        <v>0</v>
      </c>
      <c r="AV136" s="289">
        <f t="shared" ref="AV136" si="1687">AU138</f>
        <v>0</v>
      </c>
      <c r="AW136" s="289">
        <f t="shared" ref="AW136" si="1688">AV138</f>
        <v>0</v>
      </c>
      <c r="AX136" s="289">
        <f t="shared" ref="AX136" si="1689">AW138</f>
        <v>0</v>
      </c>
      <c r="AY136" s="289">
        <f t="shared" ref="AY136" si="1690">AX138</f>
        <v>0</v>
      </c>
      <c r="AZ136" s="289">
        <f t="shared" ref="AZ136" si="1691">AY138</f>
        <v>0</v>
      </c>
      <c r="BA136" s="289">
        <f t="shared" ref="BA136" si="1692">AZ138</f>
        <v>0</v>
      </c>
      <c r="BB136" s="290">
        <f t="shared" ref="BB136" si="1693">BA138</f>
        <v>0</v>
      </c>
    </row>
    <row r="137" spans="1:54">
      <c r="A137"/>
      <c r="B137" s="479" t="s">
        <v>108</v>
      </c>
      <c r="C137" s="533"/>
      <c r="D137" s="480"/>
      <c r="E137" s="297">
        <f>Cockpit!$H$31</f>
        <v>1.4999999999999999E-2</v>
      </c>
      <c r="F137" s="297">
        <f>Cockpit!$H$31</f>
        <v>1.4999999999999999E-2</v>
      </c>
      <c r="G137" s="297">
        <f>Cockpit!$H$31</f>
        <v>1.4999999999999999E-2</v>
      </c>
      <c r="H137" s="297">
        <f>Cockpit!$H$31</f>
        <v>1.4999999999999999E-2</v>
      </c>
      <c r="I137" s="297">
        <f>Cockpit!$H$31</f>
        <v>1.4999999999999999E-2</v>
      </c>
      <c r="J137" s="297">
        <f>Cockpit!$H$31</f>
        <v>1.4999999999999999E-2</v>
      </c>
      <c r="K137" s="297">
        <f>Cockpit!$H$31</f>
        <v>1.4999999999999999E-2</v>
      </c>
      <c r="L137" s="297">
        <f>Cockpit!$H$31</f>
        <v>1.4999999999999999E-2</v>
      </c>
      <c r="M137" s="297">
        <f>Cockpit!$H$31</f>
        <v>1.4999999999999999E-2</v>
      </c>
      <c r="N137" s="297">
        <f>Cockpit!$H$31</f>
        <v>1.4999999999999999E-2</v>
      </c>
      <c r="O137" s="297">
        <f>Cockpit!$H$31</f>
        <v>1.4999999999999999E-2</v>
      </c>
      <c r="P137" s="297">
        <f>Cockpit!$H$31</f>
        <v>1.4999999999999999E-2</v>
      </c>
      <c r="Q137" s="297">
        <f>Cockpit!$H$31</f>
        <v>1.4999999999999999E-2</v>
      </c>
      <c r="R137" s="297">
        <f>Cockpit!$H$31</f>
        <v>1.4999999999999999E-2</v>
      </c>
      <c r="S137" s="297">
        <f>Cockpit!$H$31</f>
        <v>1.4999999999999999E-2</v>
      </c>
      <c r="T137" s="297">
        <f>Cockpit!$H$31</f>
        <v>1.4999999999999999E-2</v>
      </c>
      <c r="U137" s="297">
        <f>Cockpit!$H$31</f>
        <v>1.4999999999999999E-2</v>
      </c>
      <c r="V137" s="297">
        <f>Cockpit!$H$31</f>
        <v>1.4999999999999999E-2</v>
      </c>
      <c r="W137" s="297">
        <f>Cockpit!$H$31</f>
        <v>1.4999999999999999E-2</v>
      </c>
      <c r="X137" s="297">
        <f>Cockpit!$H$31</f>
        <v>1.4999999999999999E-2</v>
      </c>
      <c r="Y137" s="297">
        <f>Cockpit!$H$31</f>
        <v>1.4999999999999999E-2</v>
      </c>
      <c r="Z137" s="297">
        <f>Cockpit!$H$31</f>
        <v>1.4999999999999999E-2</v>
      </c>
      <c r="AA137" s="297">
        <f>Cockpit!$H$31</f>
        <v>1.4999999999999999E-2</v>
      </c>
      <c r="AB137" s="297">
        <f>Cockpit!$H$31</f>
        <v>1.4999999999999999E-2</v>
      </c>
      <c r="AC137" s="297">
        <f>Cockpit!$H$31</f>
        <v>1.4999999999999999E-2</v>
      </c>
      <c r="AD137" s="297">
        <f>Cockpit!$H$31</f>
        <v>1.4999999999999999E-2</v>
      </c>
      <c r="AE137" s="297">
        <f>Cockpit!$H$31</f>
        <v>1.4999999999999999E-2</v>
      </c>
      <c r="AF137" s="297">
        <f>Cockpit!$H$31</f>
        <v>1.4999999999999999E-2</v>
      </c>
      <c r="AG137" s="297">
        <f>Cockpit!$H$31</f>
        <v>1.4999999999999999E-2</v>
      </c>
      <c r="AH137" s="297">
        <f>Cockpit!$H$31</f>
        <v>1.4999999999999999E-2</v>
      </c>
      <c r="AI137" s="297">
        <f>Cockpit!$H$31</f>
        <v>1.4999999999999999E-2</v>
      </c>
      <c r="AJ137" s="297">
        <f>Cockpit!$H$31</f>
        <v>1.4999999999999999E-2</v>
      </c>
      <c r="AK137" s="297">
        <f>Cockpit!$H$31</f>
        <v>1.4999999999999999E-2</v>
      </c>
      <c r="AL137" s="297">
        <f>Cockpit!$H$31</f>
        <v>1.4999999999999999E-2</v>
      </c>
      <c r="AM137" s="297">
        <f>Cockpit!$H$31</f>
        <v>1.4999999999999999E-2</v>
      </c>
      <c r="AN137" s="297">
        <f>Cockpit!$H$31</f>
        <v>1.4999999999999999E-2</v>
      </c>
      <c r="AO137" s="297">
        <f>Cockpit!$H$31</f>
        <v>1.4999999999999999E-2</v>
      </c>
      <c r="AP137" s="297">
        <f>Cockpit!$H$31</f>
        <v>1.4999999999999999E-2</v>
      </c>
      <c r="AQ137" s="297">
        <f>Cockpit!$H$31</f>
        <v>1.4999999999999999E-2</v>
      </c>
      <c r="AR137" s="297">
        <f>Cockpit!$H$31</f>
        <v>1.4999999999999999E-2</v>
      </c>
      <c r="AS137" s="297">
        <f>Cockpit!$H$31</f>
        <v>1.4999999999999999E-2</v>
      </c>
      <c r="AT137" s="297">
        <f>Cockpit!$H$31</f>
        <v>1.4999999999999999E-2</v>
      </c>
      <c r="AU137" s="297">
        <f>Cockpit!$H$31</f>
        <v>1.4999999999999999E-2</v>
      </c>
      <c r="AV137" s="297">
        <f>Cockpit!$H$31</f>
        <v>1.4999999999999999E-2</v>
      </c>
      <c r="AW137" s="297">
        <f>Cockpit!$H$31</f>
        <v>1.4999999999999999E-2</v>
      </c>
      <c r="AX137" s="297">
        <f>Cockpit!$H$31</f>
        <v>1.4999999999999999E-2</v>
      </c>
      <c r="AY137" s="297">
        <f>Cockpit!$H$31</f>
        <v>1.4999999999999999E-2</v>
      </c>
      <c r="AZ137" s="297">
        <f>Cockpit!$H$31</f>
        <v>1.4999999999999999E-2</v>
      </c>
      <c r="BA137" s="297">
        <f>Cockpit!$H$31</f>
        <v>1.4999999999999999E-2</v>
      </c>
      <c r="BB137" s="298">
        <f>Cockpit!$H$31</f>
        <v>1.4999999999999999E-2</v>
      </c>
    </row>
    <row r="138" spans="1:54">
      <c r="B138" s="479" t="s">
        <v>70</v>
      </c>
      <c r="C138" s="533"/>
      <c r="D138" s="480"/>
      <c r="E138" s="10">
        <f t="shared" ref="E138:BB138" si="1694">E136*(1+E137)</f>
        <v>0</v>
      </c>
      <c r="F138" s="10">
        <f t="shared" si="1694"/>
        <v>0</v>
      </c>
      <c r="G138" s="10">
        <f t="shared" si="1694"/>
        <v>0</v>
      </c>
      <c r="H138" s="10">
        <f t="shared" si="1694"/>
        <v>0</v>
      </c>
      <c r="I138" s="10">
        <f t="shared" si="1694"/>
        <v>0</v>
      </c>
      <c r="J138" s="10">
        <f t="shared" si="1694"/>
        <v>0</v>
      </c>
      <c r="K138" s="10">
        <f t="shared" si="1694"/>
        <v>0</v>
      </c>
      <c r="L138" s="10">
        <f t="shared" si="1694"/>
        <v>0</v>
      </c>
      <c r="M138" s="10">
        <f t="shared" si="1694"/>
        <v>0</v>
      </c>
      <c r="N138" s="10">
        <f t="shared" si="1694"/>
        <v>0</v>
      </c>
      <c r="O138" s="10">
        <f t="shared" si="1694"/>
        <v>0</v>
      </c>
      <c r="P138" s="10">
        <f t="shared" si="1694"/>
        <v>0</v>
      </c>
      <c r="Q138" s="10">
        <f t="shared" si="1694"/>
        <v>0</v>
      </c>
      <c r="R138" s="10">
        <f t="shared" si="1694"/>
        <v>0</v>
      </c>
      <c r="S138" s="10">
        <f t="shared" si="1694"/>
        <v>0</v>
      </c>
      <c r="T138" s="10">
        <f t="shared" si="1694"/>
        <v>0</v>
      </c>
      <c r="U138" s="10">
        <f t="shared" si="1694"/>
        <v>0</v>
      </c>
      <c r="V138" s="10">
        <f t="shared" si="1694"/>
        <v>0</v>
      </c>
      <c r="W138" s="10">
        <f t="shared" si="1694"/>
        <v>0</v>
      </c>
      <c r="X138" s="10">
        <f t="shared" si="1694"/>
        <v>0</v>
      </c>
      <c r="Y138" s="10">
        <f t="shared" si="1694"/>
        <v>0</v>
      </c>
      <c r="Z138" s="10">
        <f t="shared" si="1694"/>
        <v>0</v>
      </c>
      <c r="AA138" s="10">
        <f t="shared" si="1694"/>
        <v>0</v>
      </c>
      <c r="AB138" s="10">
        <f t="shared" si="1694"/>
        <v>0</v>
      </c>
      <c r="AC138" s="10">
        <f t="shared" si="1694"/>
        <v>0</v>
      </c>
      <c r="AD138" s="10">
        <f t="shared" si="1694"/>
        <v>0</v>
      </c>
      <c r="AE138" s="10">
        <f t="shared" si="1694"/>
        <v>0</v>
      </c>
      <c r="AF138" s="10">
        <f t="shared" si="1694"/>
        <v>0</v>
      </c>
      <c r="AG138" s="10">
        <f t="shared" si="1694"/>
        <v>0</v>
      </c>
      <c r="AH138" s="10">
        <f t="shared" si="1694"/>
        <v>0</v>
      </c>
      <c r="AI138" s="10">
        <f t="shared" si="1694"/>
        <v>0</v>
      </c>
      <c r="AJ138" s="10">
        <f t="shared" si="1694"/>
        <v>0</v>
      </c>
      <c r="AK138" s="10">
        <f t="shared" si="1694"/>
        <v>0</v>
      </c>
      <c r="AL138" s="10">
        <f t="shared" si="1694"/>
        <v>0</v>
      </c>
      <c r="AM138" s="10">
        <f t="shared" si="1694"/>
        <v>0</v>
      </c>
      <c r="AN138" s="10">
        <f t="shared" si="1694"/>
        <v>0</v>
      </c>
      <c r="AO138" s="10">
        <f t="shared" si="1694"/>
        <v>0</v>
      </c>
      <c r="AP138" s="10">
        <f t="shared" si="1694"/>
        <v>0</v>
      </c>
      <c r="AQ138" s="10">
        <f t="shared" si="1694"/>
        <v>0</v>
      </c>
      <c r="AR138" s="10">
        <f t="shared" si="1694"/>
        <v>0</v>
      </c>
      <c r="AS138" s="10">
        <f t="shared" si="1694"/>
        <v>0</v>
      </c>
      <c r="AT138" s="10">
        <f t="shared" si="1694"/>
        <v>0</v>
      </c>
      <c r="AU138" s="10">
        <f t="shared" si="1694"/>
        <v>0</v>
      </c>
      <c r="AV138" s="10">
        <f t="shared" si="1694"/>
        <v>0</v>
      </c>
      <c r="AW138" s="10">
        <f t="shared" si="1694"/>
        <v>0</v>
      </c>
      <c r="AX138" s="10">
        <f t="shared" si="1694"/>
        <v>0</v>
      </c>
      <c r="AY138" s="10">
        <f t="shared" si="1694"/>
        <v>0</v>
      </c>
      <c r="AZ138" s="10">
        <f t="shared" si="1694"/>
        <v>0</v>
      </c>
      <c r="BA138" s="10">
        <f t="shared" si="1694"/>
        <v>0</v>
      </c>
      <c r="BB138" s="291">
        <f t="shared" si="1694"/>
        <v>0</v>
      </c>
    </row>
    <row r="139" spans="1:54" ht="16" thickBot="1">
      <c r="B139" s="535" t="s">
        <v>316</v>
      </c>
      <c r="C139" s="536"/>
      <c r="D139" s="537"/>
      <c r="E139" s="377" t="str">
        <f>IFERROR(E138/$C135,"-")</f>
        <v>-</v>
      </c>
      <c r="F139" s="377" t="str">
        <f>IFERROR(F138/$C135,"-")</f>
        <v>-</v>
      </c>
      <c r="G139" s="377" t="str">
        <f t="shared" ref="G139" si="1695">IFERROR(G138/$C135,"-")</f>
        <v>-</v>
      </c>
      <c r="H139" s="377" t="str">
        <f t="shared" ref="H139" si="1696">IFERROR(H138/$C135,"-")</f>
        <v>-</v>
      </c>
      <c r="I139" s="377" t="str">
        <f t="shared" ref="I139" si="1697">IFERROR(I138/$C135,"-")</f>
        <v>-</v>
      </c>
      <c r="J139" s="377" t="str">
        <f t="shared" ref="J139" si="1698">IFERROR(J138/$C135,"-")</f>
        <v>-</v>
      </c>
      <c r="K139" s="377" t="str">
        <f t="shared" ref="K139" si="1699">IFERROR(K138/$C135,"-")</f>
        <v>-</v>
      </c>
      <c r="L139" s="377" t="str">
        <f t="shared" ref="L139" si="1700">IFERROR(L138/$C135,"-")</f>
        <v>-</v>
      </c>
      <c r="M139" s="377" t="str">
        <f t="shared" ref="M139" si="1701">IFERROR(M138/$C135,"-")</f>
        <v>-</v>
      </c>
      <c r="N139" s="377" t="str">
        <f t="shared" ref="N139" si="1702">IFERROR(N138/$C135,"-")</f>
        <v>-</v>
      </c>
      <c r="O139" s="377" t="str">
        <f t="shared" ref="O139" si="1703">IFERROR(O138/$C135,"-")</f>
        <v>-</v>
      </c>
      <c r="P139" s="377" t="str">
        <f t="shared" ref="P139" si="1704">IFERROR(P138/$C135,"-")</f>
        <v>-</v>
      </c>
      <c r="Q139" s="377" t="str">
        <f t="shared" ref="Q139" si="1705">IFERROR(Q138/$C135,"-")</f>
        <v>-</v>
      </c>
      <c r="R139" s="377" t="str">
        <f t="shared" ref="R139" si="1706">IFERROR(R138/$C135,"-")</f>
        <v>-</v>
      </c>
      <c r="S139" s="377" t="str">
        <f t="shared" ref="S139" si="1707">IFERROR(S138/$C135,"-")</f>
        <v>-</v>
      </c>
      <c r="T139" s="377" t="str">
        <f t="shared" ref="T139" si="1708">IFERROR(T138/$C135,"-")</f>
        <v>-</v>
      </c>
      <c r="U139" s="377" t="str">
        <f t="shared" ref="U139" si="1709">IFERROR(U138/$C135,"-")</f>
        <v>-</v>
      </c>
      <c r="V139" s="377" t="str">
        <f t="shared" ref="V139" si="1710">IFERROR(V138/$C135,"-")</f>
        <v>-</v>
      </c>
      <c r="W139" s="377" t="str">
        <f t="shared" ref="W139" si="1711">IFERROR(W138/$C135,"-")</f>
        <v>-</v>
      </c>
      <c r="X139" s="377" t="str">
        <f t="shared" ref="X139" si="1712">IFERROR(X138/$C135,"-")</f>
        <v>-</v>
      </c>
      <c r="Y139" s="377" t="str">
        <f t="shared" ref="Y139" si="1713">IFERROR(Y138/$C135,"-")</f>
        <v>-</v>
      </c>
      <c r="Z139" s="377" t="str">
        <f t="shared" ref="Z139" si="1714">IFERROR(Z138/$C135,"-")</f>
        <v>-</v>
      </c>
      <c r="AA139" s="377" t="str">
        <f t="shared" ref="AA139" si="1715">IFERROR(AA138/$C135,"-")</f>
        <v>-</v>
      </c>
      <c r="AB139" s="377" t="str">
        <f t="shared" ref="AB139" si="1716">IFERROR(AB138/$C135,"-")</f>
        <v>-</v>
      </c>
      <c r="AC139" s="377" t="str">
        <f t="shared" ref="AC139" si="1717">IFERROR(AC138/$C135,"-")</f>
        <v>-</v>
      </c>
      <c r="AD139" s="377" t="str">
        <f t="shared" ref="AD139" si="1718">IFERROR(AD138/$C135,"-")</f>
        <v>-</v>
      </c>
      <c r="AE139" s="377" t="str">
        <f t="shared" ref="AE139" si="1719">IFERROR(AE138/$C135,"-")</f>
        <v>-</v>
      </c>
      <c r="AF139" s="377" t="str">
        <f t="shared" ref="AF139" si="1720">IFERROR(AF138/$C135,"-")</f>
        <v>-</v>
      </c>
      <c r="AG139" s="377" t="str">
        <f t="shared" ref="AG139" si="1721">IFERROR(AG138/$C135,"-")</f>
        <v>-</v>
      </c>
      <c r="AH139" s="377" t="str">
        <f t="shared" ref="AH139" si="1722">IFERROR(AH138/$C135,"-")</f>
        <v>-</v>
      </c>
      <c r="AI139" s="377" t="str">
        <f t="shared" ref="AI139" si="1723">IFERROR(AI138/$C135,"-")</f>
        <v>-</v>
      </c>
      <c r="AJ139" s="377" t="str">
        <f t="shared" ref="AJ139" si="1724">IFERROR(AJ138/$C135,"-")</f>
        <v>-</v>
      </c>
      <c r="AK139" s="377" t="str">
        <f t="shared" ref="AK139" si="1725">IFERROR(AK138/$C135,"-")</f>
        <v>-</v>
      </c>
      <c r="AL139" s="377" t="str">
        <f t="shared" ref="AL139" si="1726">IFERROR(AL138/$C135,"-")</f>
        <v>-</v>
      </c>
      <c r="AM139" s="377" t="str">
        <f t="shared" ref="AM139" si="1727">IFERROR(AM138/$C135,"-")</f>
        <v>-</v>
      </c>
      <c r="AN139" s="377" t="str">
        <f t="shared" ref="AN139" si="1728">IFERROR(AN138/$C135,"-")</f>
        <v>-</v>
      </c>
      <c r="AO139" s="377" t="str">
        <f t="shared" ref="AO139" si="1729">IFERROR(AO138/$C135,"-")</f>
        <v>-</v>
      </c>
      <c r="AP139" s="377" t="str">
        <f t="shared" ref="AP139" si="1730">IFERROR(AP138/$C135,"-")</f>
        <v>-</v>
      </c>
      <c r="AQ139" s="377" t="str">
        <f t="shared" ref="AQ139" si="1731">IFERROR(AQ138/$C135,"-")</f>
        <v>-</v>
      </c>
      <c r="AR139" s="377" t="str">
        <f t="shared" ref="AR139" si="1732">IFERROR(AR138/$C135,"-")</f>
        <v>-</v>
      </c>
      <c r="AS139" s="377" t="str">
        <f t="shared" ref="AS139" si="1733">IFERROR(AS138/$C135,"-")</f>
        <v>-</v>
      </c>
      <c r="AT139" s="377" t="str">
        <f t="shared" ref="AT139" si="1734">IFERROR(AT138/$C135,"-")</f>
        <v>-</v>
      </c>
      <c r="AU139" s="377" t="str">
        <f t="shared" ref="AU139" si="1735">IFERROR(AU138/$C135,"-")</f>
        <v>-</v>
      </c>
      <c r="AV139" s="377" t="str">
        <f t="shared" ref="AV139" si="1736">IFERROR(AV138/$C135,"-")</f>
        <v>-</v>
      </c>
      <c r="AW139" s="377" t="str">
        <f t="shared" ref="AW139" si="1737">IFERROR(AW138/$C135,"-")</f>
        <v>-</v>
      </c>
      <c r="AX139" s="377" t="str">
        <f t="shared" ref="AX139" si="1738">IFERROR(AX138/$C135,"-")</f>
        <v>-</v>
      </c>
      <c r="AY139" s="377" t="str">
        <f t="shared" ref="AY139" si="1739">IFERROR(AY138/$C135,"-")</f>
        <v>-</v>
      </c>
      <c r="AZ139" s="377" t="str">
        <f t="shared" ref="AZ139" si="1740">IFERROR(AZ138/$C135,"-")</f>
        <v>-</v>
      </c>
      <c r="BA139" s="377" t="str">
        <f t="shared" ref="BA139" si="1741">IFERROR(BA138/$C135,"-")</f>
        <v>-</v>
      </c>
      <c r="BB139" s="378" t="str">
        <f t="shared" ref="BB139" si="1742">IFERROR(BB138/$C135,"-")</f>
        <v>-</v>
      </c>
    </row>
    <row r="140" spans="1:54" ht="17.25" customHeight="1" thickBot="1">
      <c r="J140" s="6"/>
      <c r="K140" s="6"/>
      <c r="L140" s="6"/>
      <c r="M140" s="6"/>
      <c r="O140" s="5"/>
      <c r="P140" s="5"/>
      <c r="Q140" s="5"/>
      <c r="R140" s="5"/>
    </row>
    <row r="141" spans="1:54" ht="17" thickBot="1">
      <c r="A141"/>
      <c r="B141" s="538" t="s">
        <v>329</v>
      </c>
      <c r="C141" s="539"/>
      <c r="D141" s="34"/>
      <c r="E141" s="283"/>
      <c r="J141" s="6"/>
      <c r="K141" s="6"/>
      <c r="L141" s="6"/>
      <c r="M141" s="6"/>
    </row>
    <row r="142" spans="1:54" ht="16" thickBot="1">
      <c r="B142" s="370" t="s">
        <v>11</v>
      </c>
      <c r="C142" s="379">
        <v>0</v>
      </c>
      <c r="D142" s="374"/>
      <c r="E142" s="375">
        <f t="shared" ref="E142:AJ142" si="1743">E$9</f>
        <v>2020</v>
      </c>
      <c r="F142" s="287">
        <f t="shared" si="1743"/>
        <v>2021</v>
      </c>
      <c r="G142" s="287">
        <f t="shared" si="1743"/>
        <v>2022</v>
      </c>
      <c r="H142" s="287">
        <f t="shared" si="1743"/>
        <v>2023</v>
      </c>
      <c r="I142" s="287">
        <f t="shared" si="1743"/>
        <v>2024</v>
      </c>
      <c r="J142" s="287">
        <f t="shared" si="1743"/>
        <v>2025</v>
      </c>
      <c r="K142" s="287">
        <f t="shared" si="1743"/>
        <v>2026</v>
      </c>
      <c r="L142" s="287">
        <f t="shared" si="1743"/>
        <v>2027</v>
      </c>
      <c r="M142" s="287">
        <f t="shared" si="1743"/>
        <v>2028</v>
      </c>
      <c r="N142" s="287">
        <f t="shared" si="1743"/>
        <v>2029</v>
      </c>
      <c r="O142" s="287">
        <f t="shared" si="1743"/>
        <v>2030</v>
      </c>
      <c r="P142" s="287">
        <f t="shared" si="1743"/>
        <v>2031</v>
      </c>
      <c r="Q142" s="287">
        <f t="shared" si="1743"/>
        <v>2032</v>
      </c>
      <c r="R142" s="287">
        <f t="shared" si="1743"/>
        <v>2033</v>
      </c>
      <c r="S142" s="287">
        <f t="shared" si="1743"/>
        <v>2034</v>
      </c>
      <c r="T142" s="287">
        <f t="shared" si="1743"/>
        <v>2035</v>
      </c>
      <c r="U142" s="287">
        <f t="shared" si="1743"/>
        <v>2036</v>
      </c>
      <c r="V142" s="287">
        <f t="shared" si="1743"/>
        <v>2037</v>
      </c>
      <c r="W142" s="287">
        <f t="shared" si="1743"/>
        <v>2038</v>
      </c>
      <c r="X142" s="287">
        <f t="shared" si="1743"/>
        <v>2039</v>
      </c>
      <c r="Y142" s="287">
        <f t="shared" si="1743"/>
        <v>2040</v>
      </c>
      <c r="Z142" s="287">
        <f t="shared" si="1743"/>
        <v>2041</v>
      </c>
      <c r="AA142" s="287">
        <f t="shared" si="1743"/>
        <v>2042</v>
      </c>
      <c r="AB142" s="287">
        <f t="shared" si="1743"/>
        <v>2043</v>
      </c>
      <c r="AC142" s="287">
        <f t="shared" si="1743"/>
        <v>2044</v>
      </c>
      <c r="AD142" s="287">
        <f t="shared" si="1743"/>
        <v>2045</v>
      </c>
      <c r="AE142" s="287">
        <f t="shared" si="1743"/>
        <v>2046</v>
      </c>
      <c r="AF142" s="287">
        <f t="shared" si="1743"/>
        <v>2047</v>
      </c>
      <c r="AG142" s="287">
        <f t="shared" si="1743"/>
        <v>2048</v>
      </c>
      <c r="AH142" s="287">
        <f t="shared" si="1743"/>
        <v>2049</v>
      </c>
      <c r="AI142" s="287">
        <f t="shared" si="1743"/>
        <v>2050</v>
      </c>
      <c r="AJ142" s="287">
        <f t="shared" si="1743"/>
        <v>2051</v>
      </c>
      <c r="AK142" s="287">
        <f t="shared" ref="AK142:BB142" si="1744">AK$9</f>
        <v>2052</v>
      </c>
      <c r="AL142" s="287">
        <f t="shared" si="1744"/>
        <v>2053</v>
      </c>
      <c r="AM142" s="287">
        <f t="shared" si="1744"/>
        <v>2054</v>
      </c>
      <c r="AN142" s="287">
        <f t="shared" si="1744"/>
        <v>2055</v>
      </c>
      <c r="AO142" s="287">
        <f t="shared" si="1744"/>
        <v>2056</v>
      </c>
      <c r="AP142" s="287">
        <f t="shared" si="1744"/>
        <v>2057</v>
      </c>
      <c r="AQ142" s="287">
        <f t="shared" si="1744"/>
        <v>2058</v>
      </c>
      <c r="AR142" s="287">
        <f t="shared" si="1744"/>
        <v>2059</v>
      </c>
      <c r="AS142" s="287">
        <f t="shared" si="1744"/>
        <v>2060</v>
      </c>
      <c r="AT142" s="287">
        <f t="shared" si="1744"/>
        <v>2061</v>
      </c>
      <c r="AU142" s="287">
        <f t="shared" si="1744"/>
        <v>2062</v>
      </c>
      <c r="AV142" s="287">
        <f t="shared" si="1744"/>
        <v>2063</v>
      </c>
      <c r="AW142" s="287">
        <f t="shared" si="1744"/>
        <v>2064</v>
      </c>
      <c r="AX142" s="287">
        <f t="shared" si="1744"/>
        <v>2065</v>
      </c>
      <c r="AY142" s="287">
        <f t="shared" si="1744"/>
        <v>2066</v>
      </c>
      <c r="AZ142" s="287">
        <f t="shared" si="1744"/>
        <v>2067</v>
      </c>
      <c r="BA142" s="287">
        <f t="shared" si="1744"/>
        <v>2068</v>
      </c>
      <c r="BB142" s="288">
        <f t="shared" si="1744"/>
        <v>2069</v>
      </c>
    </row>
    <row r="143" spans="1:54">
      <c r="A143"/>
      <c r="B143" s="484" t="s">
        <v>273</v>
      </c>
      <c r="C143" s="534"/>
      <c r="D143" s="485"/>
      <c r="E143" s="315">
        <v>0</v>
      </c>
      <c r="F143" s="289">
        <f>E145</f>
        <v>0</v>
      </c>
      <c r="G143" s="289">
        <f t="shared" ref="G143" si="1745">F145</f>
        <v>0</v>
      </c>
      <c r="H143" s="289">
        <f t="shared" ref="H143" si="1746">G145</f>
        <v>0</v>
      </c>
      <c r="I143" s="289">
        <f t="shared" ref="I143" si="1747">H145</f>
        <v>0</v>
      </c>
      <c r="J143" s="289">
        <f t="shared" ref="J143" si="1748">I145</f>
        <v>0</v>
      </c>
      <c r="K143" s="289">
        <f t="shared" ref="K143" si="1749">J145</f>
        <v>0</v>
      </c>
      <c r="L143" s="289">
        <f t="shared" ref="L143" si="1750">K145</f>
        <v>0</v>
      </c>
      <c r="M143" s="289">
        <f t="shared" ref="M143" si="1751">L145</f>
        <v>0</v>
      </c>
      <c r="N143" s="289">
        <f t="shared" ref="N143" si="1752">M145</f>
        <v>0</v>
      </c>
      <c r="O143" s="289">
        <f t="shared" ref="O143" si="1753">N145</f>
        <v>0</v>
      </c>
      <c r="P143" s="289">
        <f t="shared" ref="P143" si="1754">O145</f>
        <v>0</v>
      </c>
      <c r="Q143" s="289">
        <f t="shared" ref="Q143" si="1755">P145</f>
        <v>0</v>
      </c>
      <c r="R143" s="289">
        <f t="shared" ref="R143" si="1756">Q145</f>
        <v>0</v>
      </c>
      <c r="S143" s="289">
        <f t="shared" ref="S143" si="1757">R145</f>
        <v>0</v>
      </c>
      <c r="T143" s="289">
        <f t="shared" ref="T143" si="1758">S145</f>
        <v>0</v>
      </c>
      <c r="U143" s="289">
        <f t="shared" ref="U143" si="1759">T145</f>
        <v>0</v>
      </c>
      <c r="V143" s="289">
        <f t="shared" ref="V143" si="1760">U145</f>
        <v>0</v>
      </c>
      <c r="W143" s="289">
        <f t="shared" ref="W143" si="1761">V145</f>
        <v>0</v>
      </c>
      <c r="X143" s="289">
        <f t="shared" ref="X143" si="1762">W145</f>
        <v>0</v>
      </c>
      <c r="Y143" s="289">
        <f t="shared" ref="Y143" si="1763">X145</f>
        <v>0</v>
      </c>
      <c r="Z143" s="289">
        <f t="shared" ref="Z143" si="1764">Y145</f>
        <v>0</v>
      </c>
      <c r="AA143" s="289">
        <f t="shared" ref="AA143" si="1765">Z145</f>
        <v>0</v>
      </c>
      <c r="AB143" s="289">
        <f t="shared" ref="AB143" si="1766">AA145</f>
        <v>0</v>
      </c>
      <c r="AC143" s="289">
        <f t="shared" ref="AC143" si="1767">AB145</f>
        <v>0</v>
      </c>
      <c r="AD143" s="289">
        <f t="shared" ref="AD143" si="1768">AC145</f>
        <v>0</v>
      </c>
      <c r="AE143" s="289">
        <f t="shared" ref="AE143" si="1769">AD145</f>
        <v>0</v>
      </c>
      <c r="AF143" s="289">
        <f t="shared" ref="AF143" si="1770">AE145</f>
        <v>0</v>
      </c>
      <c r="AG143" s="289">
        <f t="shared" ref="AG143" si="1771">AF145</f>
        <v>0</v>
      </c>
      <c r="AH143" s="289">
        <f t="shared" ref="AH143" si="1772">AG145</f>
        <v>0</v>
      </c>
      <c r="AI143" s="289">
        <f t="shared" ref="AI143" si="1773">AH145</f>
        <v>0</v>
      </c>
      <c r="AJ143" s="289">
        <f t="shared" ref="AJ143" si="1774">AI145</f>
        <v>0</v>
      </c>
      <c r="AK143" s="289">
        <f t="shared" ref="AK143" si="1775">AJ145</f>
        <v>0</v>
      </c>
      <c r="AL143" s="289">
        <f t="shared" ref="AL143" si="1776">AK145</f>
        <v>0</v>
      </c>
      <c r="AM143" s="289">
        <f t="shared" ref="AM143" si="1777">AL145</f>
        <v>0</v>
      </c>
      <c r="AN143" s="289">
        <f t="shared" ref="AN143" si="1778">AM145</f>
        <v>0</v>
      </c>
      <c r="AO143" s="289">
        <f t="shared" ref="AO143" si="1779">AN145</f>
        <v>0</v>
      </c>
      <c r="AP143" s="289">
        <f t="shared" ref="AP143" si="1780">AO145</f>
        <v>0</v>
      </c>
      <c r="AQ143" s="289">
        <f t="shared" ref="AQ143" si="1781">AP145</f>
        <v>0</v>
      </c>
      <c r="AR143" s="289">
        <f t="shared" ref="AR143" si="1782">AQ145</f>
        <v>0</v>
      </c>
      <c r="AS143" s="289">
        <f t="shared" ref="AS143" si="1783">AR145</f>
        <v>0</v>
      </c>
      <c r="AT143" s="289">
        <f t="shared" ref="AT143" si="1784">AS145</f>
        <v>0</v>
      </c>
      <c r="AU143" s="289">
        <f t="shared" ref="AU143" si="1785">AT145</f>
        <v>0</v>
      </c>
      <c r="AV143" s="289">
        <f t="shared" ref="AV143" si="1786">AU145</f>
        <v>0</v>
      </c>
      <c r="AW143" s="289">
        <f t="shared" ref="AW143" si="1787">AV145</f>
        <v>0</v>
      </c>
      <c r="AX143" s="289">
        <f t="shared" ref="AX143" si="1788">AW145</f>
        <v>0</v>
      </c>
      <c r="AY143" s="289">
        <f t="shared" ref="AY143" si="1789">AX145</f>
        <v>0</v>
      </c>
      <c r="AZ143" s="289">
        <f t="shared" ref="AZ143" si="1790">AY145</f>
        <v>0</v>
      </c>
      <c r="BA143" s="289">
        <f t="shared" ref="BA143" si="1791">AZ145</f>
        <v>0</v>
      </c>
      <c r="BB143" s="290">
        <f t="shared" ref="BB143" si="1792">BA145</f>
        <v>0</v>
      </c>
    </row>
    <row r="144" spans="1:54">
      <c r="A144"/>
      <c r="B144" s="479" t="s">
        <v>108</v>
      </c>
      <c r="C144" s="533"/>
      <c r="D144" s="480"/>
      <c r="E144" s="297">
        <f>Cockpit!$H$31</f>
        <v>1.4999999999999999E-2</v>
      </c>
      <c r="F144" s="297">
        <f>Cockpit!$H$31</f>
        <v>1.4999999999999999E-2</v>
      </c>
      <c r="G144" s="297">
        <f>Cockpit!$H$31</f>
        <v>1.4999999999999999E-2</v>
      </c>
      <c r="H144" s="297">
        <f>Cockpit!$H$31</f>
        <v>1.4999999999999999E-2</v>
      </c>
      <c r="I144" s="297">
        <f>Cockpit!$H$31</f>
        <v>1.4999999999999999E-2</v>
      </c>
      <c r="J144" s="297">
        <f>Cockpit!$H$31</f>
        <v>1.4999999999999999E-2</v>
      </c>
      <c r="K144" s="297">
        <f>Cockpit!$H$31</f>
        <v>1.4999999999999999E-2</v>
      </c>
      <c r="L144" s="297">
        <f>Cockpit!$H$31</f>
        <v>1.4999999999999999E-2</v>
      </c>
      <c r="M144" s="297">
        <f>Cockpit!$H$31</f>
        <v>1.4999999999999999E-2</v>
      </c>
      <c r="N144" s="297">
        <f>Cockpit!$H$31</f>
        <v>1.4999999999999999E-2</v>
      </c>
      <c r="O144" s="297">
        <f>Cockpit!$H$31</f>
        <v>1.4999999999999999E-2</v>
      </c>
      <c r="P144" s="297">
        <f>Cockpit!$H$31</f>
        <v>1.4999999999999999E-2</v>
      </c>
      <c r="Q144" s="297">
        <f>Cockpit!$H$31</f>
        <v>1.4999999999999999E-2</v>
      </c>
      <c r="R144" s="297">
        <f>Cockpit!$H$31</f>
        <v>1.4999999999999999E-2</v>
      </c>
      <c r="S144" s="297">
        <f>Cockpit!$H$31</f>
        <v>1.4999999999999999E-2</v>
      </c>
      <c r="T144" s="297">
        <f>Cockpit!$H$31</f>
        <v>1.4999999999999999E-2</v>
      </c>
      <c r="U144" s="297">
        <f>Cockpit!$H$31</f>
        <v>1.4999999999999999E-2</v>
      </c>
      <c r="V144" s="297">
        <f>Cockpit!$H$31</f>
        <v>1.4999999999999999E-2</v>
      </c>
      <c r="W144" s="297">
        <f>Cockpit!$H$31</f>
        <v>1.4999999999999999E-2</v>
      </c>
      <c r="X144" s="297">
        <f>Cockpit!$H$31</f>
        <v>1.4999999999999999E-2</v>
      </c>
      <c r="Y144" s="297">
        <f>Cockpit!$H$31</f>
        <v>1.4999999999999999E-2</v>
      </c>
      <c r="Z144" s="297">
        <f>Cockpit!$H$31</f>
        <v>1.4999999999999999E-2</v>
      </c>
      <c r="AA144" s="297">
        <f>Cockpit!$H$31</f>
        <v>1.4999999999999999E-2</v>
      </c>
      <c r="AB144" s="297">
        <f>Cockpit!$H$31</f>
        <v>1.4999999999999999E-2</v>
      </c>
      <c r="AC144" s="297">
        <f>Cockpit!$H$31</f>
        <v>1.4999999999999999E-2</v>
      </c>
      <c r="AD144" s="297">
        <f>Cockpit!$H$31</f>
        <v>1.4999999999999999E-2</v>
      </c>
      <c r="AE144" s="297">
        <f>Cockpit!$H$31</f>
        <v>1.4999999999999999E-2</v>
      </c>
      <c r="AF144" s="297">
        <f>Cockpit!$H$31</f>
        <v>1.4999999999999999E-2</v>
      </c>
      <c r="AG144" s="297">
        <f>Cockpit!$H$31</f>
        <v>1.4999999999999999E-2</v>
      </c>
      <c r="AH144" s="297">
        <f>Cockpit!$H$31</f>
        <v>1.4999999999999999E-2</v>
      </c>
      <c r="AI144" s="297">
        <f>Cockpit!$H$31</f>
        <v>1.4999999999999999E-2</v>
      </c>
      <c r="AJ144" s="297">
        <f>Cockpit!$H$31</f>
        <v>1.4999999999999999E-2</v>
      </c>
      <c r="AK144" s="297">
        <f>Cockpit!$H$31</f>
        <v>1.4999999999999999E-2</v>
      </c>
      <c r="AL144" s="297">
        <f>Cockpit!$H$31</f>
        <v>1.4999999999999999E-2</v>
      </c>
      <c r="AM144" s="297">
        <f>Cockpit!$H$31</f>
        <v>1.4999999999999999E-2</v>
      </c>
      <c r="AN144" s="297">
        <f>Cockpit!$H$31</f>
        <v>1.4999999999999999E-2</v>
      </c>
      <c r="AO144" s="297">
        <f>Cockpit!$H$31</f>
        <v>1.4999999999999999E-2</v>
      </c>
      <c r="AP144" s="297">
        <f>Cockpit!$H$31</f>
        <v>1.4999999999999999E-2</v>
      </c>
      <c r="AQ144" s="297">
        <f>Cockpit!$H$31</f>
        <v>1.4999999999999999E-2</v>
      </c>
      <c r="AR144" s="297">
        <f>Cockpit!$H$31</f>
        <v>1.4999999999999999E-2</v>
      </c>
      <c r="AS144" s="297">
        <f>Cockpit!$H$31</f>
        <v>1.4999999999999999E-2</v>
      </c>
      <c r="AT144" s="297">
        <f>Cockpit!$H$31</f>
        <v>1.4999999999999999E-2</v>
      </c>
      <c r="AU144" s="297">
        <f>Cockpit!$H$31</f>
        <v>1.4999999999999999E-2</v>
      </c>
      <c r="AV144" s="297">
        <f>Cockpit!$H$31</f>
        <v>1.4999999999999999E-2</v>
      </c>
      <c r="AW144" s="297">
        <f>Cockpit!$H$31</f>
        <v>1.4999999999999999E-2</v>
      </c>
      <c r="AX144" s="297">
        <f>Cockpit!$H$31</f>
        <v>1.4999999999999999E-2</v>
      </c>
      <c r="AY144" s="297">
        <f>Cockpit!$H$31</f>
        <v>1.4999999999999999E-2</v>
      </c>
      <c r="AZ144" s="297">
        <f>Cockpit!$H$31</f>
        <v>1.4999999999999999E-2</v>
      </c>
      <c r="BA144" s="297">
        <f>Cockpit!$H$31</f>
        <v>1.4999999999999999E-2</v>
      </c>
      <c r="BB144" s="298">
        <f>Cockpit!$H$31</f>
        <v>1.4999999999999999E-2</v>
      </c>
    </row>
    <row r="145" spans="1:54">
      <c r="B145" s="479" t="s">
        <v>70</v>
      </c>
      <c r="C145" s="533"/>
      <c r="D145" s="480"/>
      <c r="E145" s="10">
        <f t="shared" ref="E145:BB145" si="1793">E143*(1+E144)</f>
        <v>0</v>
      </c>
      <c r="F145" s="10">
        <f t="shared" si="1793"/>
        <v>0</v>
      </c>
      <c r="G145" s="10">
        <f t="shared" si="1793"/>
        <v>0</v>
      </c>
      <c r="H145" s="10">
        <f t="shared" si="1793"/>
        <v>0</v>
      </c>
      <c r="I145" s="10">
        <f t="shared" si="1793"/>
        <v>0</v>
      </c>
      <c r="J145" s="10">
        <f t="shared" si="1793"/>
        <v>0</v>
      </c>
      <c r="K145" s="10">
        <f t="shared" si="1793"/>
        <v>0</v>
      </c>
      <c r="L145" s="10">
        <f t="shared" si="1793"/>
        <v>0</v>
      </c>
      <c r="M145" s="10">
        <f t="shared" si="1793"/>
        <v>0</v>
      </c>
      <c r="N145" s="10">
        <f t="shared" si="1793"/>
        <v>0</v>
      </c>
      <c r="O145" s="10">
        <f t="shared" si="1793"/>
        <v>0</v>
      </c>
      <c r="P145" s="10">
        <f t="shared" si="1793"/>
        <v>0</v>
      </c>
      <c r="Q145" s="10">
        <f t="shared" si="1793"/>
        <v>0</v>
      </c>
      <c r="R145" s="10">
        <f t="shared" si="1793"/>
        <v>0</v>
      </c>
      <c r="S145" s="10">
        <f t="shared" si="1793"/>
        <v>0</v>
      </c>
      <c r="T145" s="10">
        <f t="shared" si="1793"/>
        <v>0</v>
      </c>
      <c r="U145" s="10">
        <f t="shared" si="1793"/>
        <v>0</v>
      </c>
      <c r="V145" s="10">
        <f t="shared" si="1793"/>
        <v>0</v>
      </c>
      <c r="W145" s="10">
        <f t="shared" si="1793"/>
        <v>0</v>
      </c>
      <c r="X145" s="10">
        <f t="shared" si="1793"/>
        <v>0</v>
      </c>
      <c r="Y145" s="10">
        <f t="shared" si="1793"/>
        <v>0</v>
      </c>
      <c r="Z145" s="10">
        <f t="shared" si="1793"/>
        <v>0</v>
      </c>
      <c r="AA145" s="10">
        <f t="shared" si="1793"/>
        <v>0</v>
      </c>
      <c r="AB145" s="10">
        <f t="shared" si="1793"/>
        <v>0</v>
      </c>
      <c r="AC145" s="10">
        <f t="shared" si="1793"/>
        <v>0</v>
      </c>
      <c r="AD145" s="10">
        <f t="shared" si="1793"/>
        <v>0</v>
      </c>
      <c r="AE145" s="10">
        <f t="shared" si="1793"/>
        <v>0</v>
      </c>
      <c r="AF145" s="10">
        <f t="shared" si="1793"/>
        <v>0</v>
      </c>
      <c r="AG145" s="10">
        <f t="shared" si="1793"/>
        <v>0</v>
      </c>
      <c r="AH145" s="10">
        <f t="shared" si="1793"/>
        <v>0</v>
      </c>
      <c r="AI145" s="10">
        <f t="shared" si="1793"/>
        <v>0</v>
      </c>
      <c r="AJ145" s="10">
        <f t="shared" si="1793"/>
        <v>0</v>
      </c>
      <c r="AK145" s="10">
        <f t="shared" si="1793"/>
        <v>0</v>
      </c>
      <c r="AL145" s="10">
        <f t="shared" si="1793"/>
        <v>0</v>
      </c>
      <c r="AM145" s="10">
        <f t="shared" si="1793"/>
        <v>0</v>
      </c>
      <c r="AN145" s="10">
        <f t="shared" si="1793"/>
        <v>0</v>
      </c>
      <c r="AO145" s="10">
        <f t="shared" si="1793"/>
        <v>0</v>
      </c>
      <c r="AP145" s="10">
        <f t="shared" si="1793"/>
        <v>0</v>
      </c>
      <c r="AQ145" s="10">
        <f t="shared" si="1793"/>
        <v>0</v>
      </c>
      <c r="AR145" s="10">
        <f t="shared" si="1793"/>
        <v>0</v>
      </c>
      <c r="AS145" s="10">
        <f t="shared" si="1793"/>
        <v>0</v>
      </c>
      <c r="AT145" s="10">
        <f t="shared" si="1793"/>
        <v>0</v>
      </c>
      <c r="AU145" s="10">
        <f t="shared" si="1793"/>
        <v>0</v>
      </c>
      <c r="AV145" s="10">
        <f t="shared" si="1793"/>
        <v>0</v>
      </c>
      <c r="AW145" s="10">
        <f t="shared" si="1793"/>
        <v>0</v>
      </c>
      <c r="AX145" s="10">
        <f t="shared" si="1793"/>
        <v>0</v>
      </c>
      <c r="AY145" s="10">
        <f t="shared" si="1793"/>
        <v>0</v>
      </c>
      <c r="AZ145" s="10">
        <f t="shared" si="1793"/>
        <v>0</v>
      </c>
      <c r="BA145" s="10">
        <f t="shared" si="1793"/>
        <v>0</v>
      </c>
      <c r="BB145" s="291">
        <f t="shared" si="1793"/>
        <v>0</v>
      </c>
    </row>
    <row r="146" spans="1:54" ht="16" thickBot="1">
      <c r="B146" s="535" t="s">
        <v>316</v>
      </c>
      <c r="C146" s="536"/>
      <c r="D146" s="537"/>
      <c r="E146" s="377" t="str">
        <f>IFERROR(E145/$C142,"-")</f>
        <v>-</v>
      </c>
      <c r="F146" s="377" t="str">
        <f>IFERROR(F145/$C142,"-")</f>
        <v>-</v>
      </c>
      <c r="G146" s="377" t="str">
        <f t="shared" ref="G146" si="1794">IFERROR(G145/$C142,"-")</f>
        <v>-</v>
      </c>
      <c r="H146" s="377" t="str">
        <f t="shared" ref="H146" si="1795">IFERROR(H145/$C142,"-")</f>
        <v>-</v>
      </c>
      <c r="I146" s="377" t="str">
        <f t="shared" ref="I146" si="1796">IFERROR(I145/$C142,"-")</f>
        <v>-</v>
      </c>
      <c r="J146" s="377" t="str">
        <f t="shared" ref="J146" si="1797">IFERROR(J145/$C142,"-")</f>
        <v>-</v>
      </c>
      <c r="K146" s="377" t="str">
        <f t="shared" ref="K146" si="1798">IFERROR(K145/$C142,"-")</f>
        <v>-</v>
      </c>
      <c r="L146" s="377" t="str">
        <f t="shared" ref="L146" si="1799">IFERROR(L145/$C142,"-")</f>
        <v>-</v>
      </c>
      <c r="M146" s="377" t="str">
        <f t="shared" ref="M146" si="1800">IFERROR(M145/$C142,"-")</f>
        <v>-</v>
      </c>
      <c r="N146" s="377" t="str">
        <f t="shared" ref="N146" si="1801">IFERROR(N145/$C142,"-")</f>
        <v>-</v>
      </c>
      <c r="O146" s="377" t="str">
        <f t="shared" ref="O146" si="1802">IFERROR(O145/$C142,"-")</f>
        <v>-</v>
      </c>
      <c r="P146" s="377" t="str">
        <f t="shared" ref="P146" si="1803">IFERROR(P145/$C142,"-")</f>
        <v>-</v>
      </c>
      <c r="Q146" s="377" t="str">
        <f t="shared" ref="Q146" si="1804">IFERROR(Q145/$C142,"-")</f>
        <v>-</v>
      </c>
      <c r="R146" s="377" t="str">
        <f t="shared" ref="R146" si="1805">IFERROR(R145/$C142,"-")</f>
        <v>-</v>
      </c>
      <c r="S146" s="377" t="str">
        <f t="shared" ref="S146" si="1806">IFERROR(S145/$C142,"-")</f>
        <v>-</v>
      </c>
      <c r="T146" s="377" t="str">
        <f t="shared" ref="T146" si="1807">IFERROR(T145/$C142,"-")</f>
        <v>-</v>
      </c>
      <c r="U146" s="377" t="str">
        <f t="shared" ref="U146" si="1808">IFERROR(U145/$C142,"-")</f>
        <v>-</v>
      </c>
      <c r="V146" s="377" t="str">
        <f t="shared" ref="V146" si="1809">IFERROR(V145/$C142,"-")</f>
        <v>-</v>
      </c>
      <c r="W146" s="377" t="str">
        <f t="shared" ref="W146" si="1810">IFERROR(W145/$C142,"-")</f>
        <v>-</v>
      </c>
      <c r="X146" s="377" t="str">
        <f t="shared" ref="X146" si="1811">IFERROR(X145/$C142,"-")</f>
        <v>-</v>
      </c>
      <c r="Y146" s="377" t="str">
        <f t="shared" ref="Y146" si="1812">IFERROR(Y145/$C142,"-")</f>
        <v>-</v>
      </c>
      <c r="Z146" s="377" t="str">
        <f t="shared" ref="Z146" si="1813">IFERROR(Z145/$C142,"-")</f>
        <v>-</v>
      </c>
      <c r="AA146" s="377" t="str">
        <f t="shared" ref="AA146" si="1814">IFERROR(AA145/$C142,"-")</f>
        <v>-</v>
      </c>
      <c r="AB146" s="377" t="str">
        <f t="shared" ref="AB146" si="1815">IFERROR(AB145/$C142,"-")</f>
        <v>-</v>
      </c>
      <c r="AC146" s="377" t="str">
        <f t="shared" ref="AC146" si="1816">IFERROR(AC145/$C142,"-")</f>
        <v>-</v>
      </c>
      <c r="AD146" s="377" t="str">
        <f t="shared" ref="AD146" si="1817">IFERROR(AD145/$C142,"-")</f>
        <v>-</v>
      </c>
      <c r="AE146" s="377" t="str">
        <f t="shared" ref="AE146" si="1818">IFERROR(AE145/$C142,"-")</f>
        <v>-</v>
      </c>
      <c r="AF146" s="377" t="str">
        <f t="shared" ref="AF146" si="1819">IFERROR(AF145/$C142,"-")</f>
        <v>-</v>
      </c>
      <c r="AG146" s="377" t="str">
        <f t="shared" ref="AG146" si="1820">IFERROR(AG145/$C142,"-")</f>
        <v>-</v>
      </c>
      <c r="AH146" s="377" t="str">
        <f t="shared" ref="AH146" si="1821">IFERROR(AH145/$C142,"-")</f>
        <v>-</v>
      </c>
      <c r="AI146" s="377" t="str">
        <f t="shared" ref="AI146" si="1822">IFERROR(AI145/$C142,"-")</f>
        <v>-</v>
      </c>
      <c r="AJ146" s="377" t="str">
        <f t="shared" ref="AJ146" si="1823">IFERROR(AJ145/$C142,"-")</f>
        <v>-</v>
      </c>
      <c r="AK146" s="377" t="str">
        <f t="shared" ref="AK146" si="1824">IFERROR(AK145/$C142,"-")</f>
        <v>-</v>
      </c>
      <c r="AL146" s="377" t="str">
        <f t="shared" ref="AL146" si="1825">IFERROR(AL145/$C142,"-")</f>
        <v>-</v>
      </c>
      <c r="AM146" s="377" t="str">
        <f t="shared" ref="AM146" si="1826">IFERROR(AM145/$C142,"-")</f>
        <v>-</v>
      </c>
      <c r="AN146" s="377" t="str">
        <f t="shared" ref="AN146" si="1827">IFERROR(AN145/$C142,"-")</f>
        <v>-</v>
      </c>
      <c r="AO146" s="377" t="str">
        <f t="shared" ref="AO146" si="1828">IFERROR(AO145/$C142,"-")</f>
        <v>-</v>
      </c>
      <c r="AP146" s="377" t="str">
        <f t="shared" ref="AP146" si="1829">IFERROR(AP145/$C142,"-")</f>
        <v>-</v>
      </c>
      <c r="AQ146" s="377" t="str">
        <f t="shared" ref="AQ146" si="1830">IFERROR(AQ145/$C142,"-")</f>
        <v>-</v>
      </c>
      <c r="AR146" s="377" t="str">
        <f t="shared" ref="AR146" si="1831">IFERROR(AR145/$C142,"-")</f>
        <v>-</v>
      </c>
      <c r="AS146" s="377" t="str">
        <f t="shared" ref="AS146" si="1832">IFERROR(AS145/$C142,"-")</f>
        <v>-</v>
      </c>
      <c r="AT146" s="377" t="str">
        <f t="shared" ref="AT146" si="1833">IFERROR(AT145/$C142,"-")</f>
        <v>-</v>
      </c>
      <c r="AU146" s="377" t="str">
        <f t="shared" ref="AU146" si="1834">IFERROR(AU145/$C142,"-")</f>
        <v>-</v>
      </c>
      <c r="AV146" s="377" t="str">
        <f t="shared" ref="AV146" si="1835">IFERROR(AV145/$C142,"-")</f>
        <v>-</v>
      </c>
      <c r="AW146" s="377" t="str">
        <f t="shared" ref="AW146" si="1836">IFERROR(AW145/$C142,"-")</f>
        <v>-</v>
      </c>
      <c r="AX146" s="377" t="str">
        <f t="shared" ref="AX146" si="1837">IFERROR(AX145/$C142,"-")</f>
        <v>-</v>
      </c>
      <c r="AY146" s="377" t="str">
        <f t="shared" ref="AY146" si="1838">IFERROR(AY145/$C142,"-")</f>
        <v>-</v>
      </c>
      <c r="AZ146" s="377" t="str">
        <f t="shared" ref="AZ146" si="1839">IFERROR(AZ145/$C142,"-")</f>
        <v>-</v>
      </c>
      <c r="BA146" s="377" t="str">
        <f t="shared" ref="BA146" si="1840">IFERROR(BA145/$C142,"-")</f>
        <v>-</v>
      </c>
      <c r="BB146" s="378" t="str">
        <f t="shared" ref="BB146" si="1841">IFERROR(BB145/$C142,"-")</f>
        <v>-</v>
      </c>
    </row>
    <row r="147" spans="1:54" ht="17.25" customHeight="1" thickBot="1">
      <c r="J147" s="6"/>
      <c r="K147" s="6"/>
      <c r="L147" s="6"/>
      <c r="M147" s="6"/>
      <c r="O147" s="5"/>
      <c r="P147" s="5"/>
      <c r="Q147" s="5"/>
      <c r="R147" s="5"/>
    </row>
    <row r="148" spans="1:54" ht="17" thickBot="1">
      <c r="A148"/>
      <c r="B148" s="538" t="s">
        <v>330</v>
      </c>
      <c r="C148" s="539"/>
      <c r="D148" s="34"/>
      <c r="E148" s="283"/>
      <c r="J148" s="6"/>
      <c r="K148" s="6"/>
      <c r="L148" s="6"/>
      <c r="M148" s="6"/>
    </row>
    <row r="149" spans="1:54" ht="16" thickBot="1">
      <c r="B149" s="370" t="s">
        <v>11</v>
      </c>
      <c r="C149" s="379">
        <v>0</v>
      </c>
      <c r="D149" s="374"/>
      <c r="E149" s="375">
        <f t="shared" ref="E149:AJ149" si="1842">E$9</f>
        <v>2020</v>
      </c>
      <c r="F149" s="287">
        <f t="shared" si="1842"/>
        <v>2021</v>
      </c>
      <c r="G149" s="287">
        <f t="shared" si="1842"/>
        <v>2022</v>
      </c>
      <c r="H149" s="287">
        <f t="shared" si="1842"/>
        <v>2023</v>
      </c>
      <c r="I149" s="287">
        <f t="shared" si="1842"/>
        <v>2024</v>
      </c>
      <c r="J149" s="287">
        <f t="shared" si="1842"/>
        <v>2025</v>
      </c>
      <c r="K149" s="287">
        <f t="shared" si="1842"/>
        <v>2026</v>
      </c>
      <c r="L149" s="287">
        <f t="shared" si="1842"/>
        <v>2027</v>
      </c>
      <c r="M149" s="287">
        <f t="shared" si="1842"/>
        <v>2028</v>
      </c>
      <c r="N149" s="287">
        <f t="shared" si="1842"/>
        <v>2029</v>
      </c>
      <c r="O149" s="287">
        <f t="shared" si="1842"/>
        <v>2030</v>
      </c>
      <c r="P149" s="287">
        <f t="shared" si="1842"/>
        <v>2031</v>
      </c>
      <c r="Q149" s="287">
        <f t="shared" si="1842"/>
        <v>2032</v>
      </c>
      <c r="R149" s="287">
        <f t="shared" si="1842"/>
        <v>2033</v>
      </c>
      <c r="S149" s="287">
        <f t="shared" si="1842"/>
        <v>2034</v>
      </c>
      <c r="T149" s="287">
        <f t="shared" si="1842"/>
        <v>2035</v>
      </c>
      <c r="U149" s="287">
        <f t="shared" si="1842"/>
        <v>2036</v>
      </c>
      <c r="V149" s="287">
        <f t="shared" si="1842"/>
        <v>2037</v>
      </c>
      <c r="W149" s="287">
        <f t="shared" si="1842"/>
        <v>2038</v>
      </c>
      <c r="X149" s="287">
        <f t="shared" si="1842"/>
        <v>2039</v>
      </c>
      <c r="Y149" s="287">
        <f t="shared" si="1842"/>
        <v>2040</v>
      </c>
      <c r="Z149" s="287">
        <f t="shared" si="1842"/>
        <v>2041</v>
      </c>
      <c r="AA149" s="287">
        <f t="shared" si="1842"/>
        <v>2042</v>
      </c>
      <c r="AB149" s="287">
        <f t="shared" si="1842"/>
        <v>2043</v>
      </c>
      <c r="AC149" s="287">
        <f t="shared" si="1842"/>
        <v>2044</v>
      </c>
      <c r="AD149" s="287">
        <f t="shared" si="1842"/>
        <v>2045</v>
      </c>
      <c r="AE149" s="287">
        <f t="shared" si="1842"/>
        <v>2046</v>
      </c>
      <c r="AF149" s="287">
        <f t="shared" si="1842"/>
        <v>2047</v>
      </c>
      <c r="AG149" s="287">
        <f t="shared" si="1842"/>
        <v>2048</v>
      </c>
      <c r="AH149" s="287">
        <f t="shared" si="1842"/>
        <v>2049</v>
      </c>
      <c r="AI149" s="287">
        <f t="shared" si="1842"/>
        <v>2050</v>
      </c>
      <c r="AJ149" s="287">
        <f t="shared" si="1842"/>
        <v>2051</v>
      </c>
      <c r="AK149" s="287">
        <f t="shared" ref="AK149:BB149" si="1843">AK$9</f>
        <v>2052</v>
      </c>
      <c r="AL149" s="287">
        <f t="shared" si="1843"/>
        <v>2053</v>
      </c>
      <c r="AM149" s="287">
        <f t="shared" si="1843"/>
        <v>2054</v>
      </c>
      <c r="AN149" s="287">
        <f t="shared" si="1843"/>
        <v>2055</v>
      </c>
      <c r="AO149" s="287">
        <f t="shared" si="1843"/>
        <v>2056</v>
      </c>
      <c r="AP149" s="287">
        <f t="shared" si="1843"/>
        <v>2057</v>
      </c>
      <c r="AQ149" s="287">
        <f t="shared" si="1843"/>
        <v>2058</v>
      </c>
      <c r="AR149" s="287">
        <f t="shared" si="1843"/>
        <v>2059</v>
      </c>
      <c r="AS149" s="287">
        <f t="shared" si="1843"/>
        <v>2060</v>
      </c>
      <c r="AT149" s="287">
        <f t="shared" si="1843"/>
        <v>2061</v>
      </c>
      <c r="AU149" s="287">
        <f t="shared" si="1843"/>
        <v>2062</v>
      </c>
      <c r="AV149" s="287">
        <f t="shared" si="1843"/>
        <v>2063</v>
      </c>
      <c r="AW149" s="287">
        <f t="shared" si="1843"/>
        <v>2064</v>
      </c>
      <c r="AX149" s="287">
        <f t="shared" si="1843"/>
        <v>2065</v>
      </c>
      <c r="AY149" s="287">
        <f t="shared" si="1843"/>
        <v>2066</v>
      </c>
      <c r="AZ149" s="287">
        <f t="shared" si="1843"/>
        <v>2067</v>
      </c>
      <c r="BA149" s="287">
        <f t="shared" si="1843"/>
        <v>2068</v>
      </c>
      <c r="BB149" s="288">
        <f t="shared" si="1843"/>
        <v>2069</v>
      </c>
    </row>
    <row r="150" spans="1:54">
      <c r="A150"/>
      <c r="B150" s="484" t="s">
        <v>273</v>
      </c>
      <c r="C150" s="534"/>
      <c r="D150" s="485"/>
      <c r="E150" s="315">
        <v>0</v>
      </c>
      <c r="F150" s="289">
        <f>E152</f>
        <v>0</v>
      </c>
      <c r="G150" s="289">
        <f t="shared" ref="G150" si="1844">F152</f>
        <v>0</v>
      </c>
      <c r="H150" s="289">
        <f t="shared" ref="H150" si="1845">G152</f>
        <v>0</v>
      </c>
      <c r="I150" s="289">
        <f t="shared" ref="I150" si="1846">H152</f>
        <v>0</v>
      </c>
      <c r="J150" s="289">
        <f t="shared" ref="J150" si="1847">I152</f>
        <v>0</v>
      </c>
      <c r="K150" s="289">
        <f t="shared" ref="K150" si="1848">J152</f>
        <v>0</v>
      </c>
      <c r="L150" s="289">
        <f t="shared" ref="L150" si="1849">K152</f>
        <v>0</v>
      </c>
      <c r="M150" s="289">
        <f t="shared" ref="M150" si="1850">L152</f>
        <v>0</v>
      </c>
      <c r="N150" s="289">
        <f t="shared" ref="N150" si="1851">M152</f>
        <v>0</v>
      </c>
      <c r="O150" s="289">
        <f t="shared" ref="O150" si="1852">N152</f>
        <v>0</v>
      </c>
      <c r="P150" s="289">
        <f t="shared" ref="P150" si="1853">O152</f>
        <v>0</v>
      </c>
      <c r="Q150" s="289">
        <f t="shared" ref="Q150" si="1854">P152</f>
        <v>0</v>
      </c>
      <c r="R150" s="289">
        <f t="shared" ref="R150" si="1855">Q152</f>
        <v>0</v>
      </c>
      <c r="S150" s="289">
        <f t="shared" ref="S150" si="1856">R152</f>
        <v>0</v>
      </c>
      <c r="T150" s="289">
        <f t="shared" ref="T150" si="1857">S152</f>
        <v>0</v>
      </c>
      <c r="U150" s="289">
        <f t="shared" ref="U150" si="1858">T152</f>
        <v>0</v>
      </c>
      <c r="V150" s="289">
        <f t="shared" ref="V150" si="1859">U152</f>
        <v>0</v>
      </c>
      <c r="W150" s="289">
        <f t="shared" ref="W150" si="1860">V152</f>
        <v>0</v>
      </c>
      <c r="X150" s="289">
        <f t="shared" ref="X150" si="1861">W152</f>
        <v>0</v>
      </c>
      <c r="Y150" s="289">
        <f t="shared" ref="Y150" si="1862">X152</f>
        <v>0</v>
      </c>
      <c r="Z150" s="289">
        <f t="shared" ref="Z150" si="1863">Y152</f>
        <v>0</v>
      </c>
      <c r="AA150" s="289">
        <f t="shared" ref="AA150" si="1864">Z152</f>
        <v>0</v>
      </c>
      <c r="AB150" s="289">
        <f t="shared" ref="AB150" si="1865">AA152</f>
        <v>0</v>
      </c>
      <c r="AC150" s="289">
        <f t="shared" ref="AC150" si="1866">AB152</f>
        <v>0</v>
      </c>
      <c r="AD150" s="289">
        <f t="shared" ref="AD150" si="1867">AC152</f>
        <v>0</v>
      </c>
      <c r="AE150" s="289">
        <f t="shared" ref="AE150" si="1868">AD152</f>
        <v>0</v>
      </c>
      <c r="AF150" s="289">
        <f t="shared" ref="AF150" si="1869">AE152</f>
        <v>0</v>
      </c>
      <c r="AG150" s="289">
        <f t="shared" ref="AG150" si="1870">AF152</f>
        <v>0</v>
      </c>
      <c r="AH150" s="289">
        <f t="shared" ref="AH150" si="1871">AG152</f>
        <v>0</v>
      </c>
      <c r="AI150" s="289">
        <f t="shared" ref="AI150" si="1872">AH152</f>
        <v>0</v>
      </c>
      <c r="AJ150" s="289">
        <f t="shared" ref="AJ150" si="1873">AI152</f>
        <v>0</v>
      </c>
      <c r="AK150" s="289">
        <f t="shared" ref="AK150" si="1874">AJ152</f>
        <v>0</v>
      </c>
      <c r="AL150" s="289">
        <f t="shared" ref="AL150" si="1875">AK152</f>
        <v>0</v>
      </c>
      <c r="AM150" s="289">
        <f t="shared" ref="AM150" si="1876">AL152</f>
        <v>0</v>
      </c>
      <c r="AN150" s="289">
        <f t="shared" ref="AN150" si="1877">AM152</f>
        <v>0</v>
      </c>
      <c r="AO150" s="289">
        <f t="shared" ref="AO150" si="1878">AN152</f>
        <v>0</v>
      </c>
      <c r="AP150" s="289">
        <f t="shared" ref="AP150" si="1879">AO152</f>
        <v>0</v>
      </c>
      <c r="AQ150" s="289">
        <f t="shared" ref="AQ150" si="1880">AP152</f>
        <v>0</v>
      </c>
      <c r="AR150" s="289">
        <f t="shared" ref="AR150" si="1881">AQ152</f>
        <v>0</v>
      </c>
      <c r="AS150" s="289">
        <f t="shared" ref="AS150" si="1882">AR152</f>
        <v>0</v>
      </c>
      <c r="AT150" s="289">
        <f t="shared" ref="AT150" si="1883">AS152</f>
        <v>0</v>
      </c>
      <c r="AU150" s="289">
        <f t="shared" ref="AU150" si="1884">AT152</f>
        <v>0</v>
      </c>
      <c r="AV150" s="289">
        <f t="shared" ref="AV150" si="1885">AU152</f>
        <v>0</v>
      </c>
      <c r="AW150" s="289">
        <f t="shared" ref="AW150" si="1886">AV152</f>
        <v>0</v>
      </c>
      <c r="AX150" s="289">
        <f t="shared" ref="AX150" si="1887">AW152</f>
        <v>0</v>
      </c>
      <c r="AY150" s="289">
        <f t="shared" ref="AY150" si="1888">AX152</f>
        <v>0</v>
      </c>
      <c r="AZ150" s="289">
        <f t="shared" ref="AZ150" si="1889">AY152</f>
        <v>0</v>
      </c>
      <c r="BA150" s="289">
        <f t="shared" ref="BA150" si="1890">AZ152</f>
        <v>0</v>
      </c>
      <c r="BB150" s="290">
        <f t="shared" ref="BB150" si="1891">BA152</f>
        <v>0</v>
      </c>
    </row>
    <row r="151" spans="1:54">
      <c r="A151"/>
      <c r="B151" s="479" t="s">
        <v>108</v>
      </c>
      <c r="C151" s="533"/>
      <c r="D151" s="480"/>
      <c r="E151" s="297">
        <f>Cockpit!$H$31</f>
        <v>1.4999999999999999E-2</v>
      </c>
      <c r="F151" s="297">
        <f>Cockpit!$H$31</f>
        <v>1.4999999999999999E-2</v>
      </c>
      <c r="G151" s="297">
        <f>Cockpit!$H$31</f>
        <v>1.4999999999999999E-2</v>
      </c>
      <c r="H151" s="297">
        <f>Cockpit!$H$31</f>
        <v>1.4999999999999999E-2</v>
      </c>
      <c r="I151" s="297">
        <f>Cockpit!$H$31</f>
        <v>1.4999999999999999E-2</v>
      </c>
      <c r="J151" s="297">
        <f>Cockpit!$H$31</f>
        <v>1.4999999999999999E-2</v>
      </c>
      <c r="K151" s="297">
        <f>Cockpit!$H$31</f>
        <v>1.4999999999999999E-2</v>
      </c>
      <c r="L151" s="297">
        <f>Cockpit!$H$31</f>
        <v>1.4999999999999999E-2</v>
      </c>
      <c r="M151" s="297">
        <f>Cockpit!$H$31</f>
        <v>1.4999999999999999E-2</v>
      </c>
      <c r="N151" s="297">
        <f>Cockpit!$H$31</f>
        <v>1.4999999999999999E-2</v>
      </c>
      <c r="O151" s="297">
        <f>Cockpit!$H$31</f>
        <v>1.4999999999999999E-2</v>
      </c>
      <c r="P151" s="297">
        <f>Cockpit!$H$31</f>
        <v>1.4999999999999999E-2</v>
      </c>
      <c r="Q151" s="297">
        <f>Cockpit!$H$31</f>
        <v>1.4999999999999999E-2</v>
      </c>
      <c r="R151" s="297">
        <f>Cockpit!$H$31</f>
        <v>1.4999999999999999E-2</v>
      </c>
      <c r="S151" s="297">
        <f>Cockpit!$H$31</f>
        <v>1.4999999999999999E-2</v>
      </c>
      <c r="T151" s="297">
        <f>Cockpit!$H$31</f>
        <v>1.4999999999999999E-2</v>
      </c>
      <c r="U151" s="297">
        <f>Cockpit!$H$31</f>
        <v>1.4999999999999999E-2</v>
      </c>
      <c r="V151" s="297">
        <f>Cockpit!$H$31</f>
        <v>1.4999999999999999E-2</v>
      </c>
      <c r="W151" s="297">
        <f>Cockpit!$H$31</f>
        <v>1.4999999999999999E-2</v>
      </c>
      <c r="X151" s="297">
        <f>Cockpit!$H$31</f>
        <v>1.4999999999999999E-2</v>
      </c>
      <c r="Y151" s="297">
        <f>Cockpit!$H$31</f>
        <v>1.4999999999999999E-2</v>
      </c>
      <c r="Z151" s="297">
        <f>Cockpit!$H$31</f>
        <v>1.4999999999999999E-2</v>
      </c>
      <c r="AA151" s="297">
        <f>Cockpit!$H$31</f>
        <v>1.4999999999999999E-2</v>
      </c>
      <c r="AB151" s="297">
        <f>Cockpit!$H$31</f>
        <v>1.4999999999999999E-2</v>
      </c>
      <c r="AC151" s="297">
        <f>Cockpit!$H$31</f>
        <v>1.4999999999999999E-2</v>
      </c>
      <c r="AD151" s="297">
        <f>Cockpit!$H$31</f>
        <v>1.4999999999999999E-2</v>
      </c>
      <c r="AE151" s="297">
        <f>Cockpit!$H$31</f>
        <v>1.4999999999999999E-2</v>
      </c>
      <c r="AF151" s="297">
        <f>Cockpit!$H$31</f>
        <v>1.4999999999999999E-2</v>
      </c>
      <c r="AG151" s="297">
        <f>Cockpit!$H$31</f>
        <v>1.4999999999999999E-2</v>
      </c>
      <c r="AH151" s="297">
        <f>Cockpit!$H$31</f>
        <v>1.4999999999999999E-2</v>
      </c>
      <c r="AI151" s="297">
        <f>Cockpit!$H$31</f>
        <v>1.4999999999999999E-2</v>
      </c>
      <c r="AJ151" s="297">
        <f>Cockpit!$H$31</f>
        <v>1.4999999999999999E-2</v>
      </c>
      <c r="AK151" s="297">
        <f>Cockpit!$H$31</f>
        <v>1.4999999999999999E-2</v>
      </c>
      <c r="AL151" s="297">
        <f>Cockpit!$H$31</f>
        <v>1.4999999999999999E-2</v>
      </c>
      <c r="AM151" s="297">
        <f>Cockpit!$H$31</f>
        <v>1.4999999999999999E-2</v>
      </c>
      <c r="AN151" s="297">
        <f>Cockpit!$H$31</f>
        <v>1.4999999999999999E-2</v>
      </c>
      <c r="AO151" s="297">
        <f>Cockpit!$H$31</f>
        <v>1.4999999999999999E-2</v>
      </c>
      <c r="AP151" s="297">
        <f>Cockpit!$H$31</f>
        <v>1.4999999999999999E-2</v>
      </c>
      <c r="AQ151" s="297">
        <f>Cockpit!$H$31</f>
        <v>1.4999999999999999E-2</v>
      </c>
      <c r="AR151" s="297">
        <f>Cockpit!$H$31</f>
        <v>1.4999999999999999E-2</v>
      </c>
      <c r="AS151" s="297">
        <f>Cockpit!$H$31</f>
        <v>1.4999999999999999E-2</v>
      </c>
      <c r="AT151" s="297">
        <f>Cockpit!$H$31</f>
        <v>1.4999999999999999E-2</v>
      </c>
      <c r="AU151" s="297">
        <f>Cockpit!$H$31</f>
        <v>1.4999999999999999E-2</v>
      </c>
      <c r="AV151" s="297">
        <f>Cockpit!$H$31</f>
        <v>1.4999999999999999E-2</v>
      </c>
      <c r="AW151" s="297">
        <f>Cockpit!$H$31</f>
        <v>1.4999999999999999E-2</v>
      </c>
      <c r="AX151" s="297">
        <f>Cockpit!$H$31</f>
        <v>1.4999999999999999E-2</v>
      </c>
      <c r="AY151" s="297">
        <f>Cockpit!$H$31</f>
        <v>1.4999999999999999E-2</v>
      </c>
      <c r="AZ151" s="297">
        <f>Cockpit!$H$31</f>
        <v>1.4999999999999999E-2</v>
      </c>
      <c r="BA151" s="297">
        <f>Cockpit!$H$31</f>
        <v>1.4999999999999999E-2</v>
      </c>
      <c r="BB151" s="298">
        <f>Cockpit!$H$31</f>
        <v>1.4999999999999999E-2</v>
      </c>
    </row>
    <row r="152" spans="1:54">
      <c r="B152" s="479" t="s">
        <v>70</v>
      </c>
      <c r="C152" s="533"/>
      <c r="D152" s="480"/>
      <c r="E152" s="10">
        <f t="shared" ref="E152:BB152" si="1892">E150*(1+E151)</f>
        <v>0</v>
      </c>
      <c r="F152" s="10">
        <f t="shared" si="1892"/>
        <v>0</v>
      </c>
      <c r="G152" s="10">
        <f t="shared" si="1892"/>
        <v>0</v>
      </c>
      <c r="H152" s="10">
        <f t="shared" si="1892"/>
        <v>0</v>
      </c>
      <c r="I152" s="10">
        <f t="shared" si="1892"/>
        <v>0</v>
      </c>
      <c r="J152" s="10">
        <f t="shared" si="1892"/>
        <v>0</v>
      </c>
      <c r="K152" s="10">
        <f t="shared" si="1892"/>
        <v>0</v>
      </c>
      <c r="L152" s="10">
        <f t="shared" si="1892"/>
        <v>0</v>
      </c>
      <c r="M152" s="10">
        <f t="shared" si="1892"/>
        <v>0</v>
      </c>
      <c r="N152" s="10">
        <f t="shared" si="1892"/>
        <v>0</v>
      </c>
      <c r="O152" s="10">
        <f t="shared" si="1892"/>
        <v>0</v>
      </c>
      <c r="P152" s="10">
        <f t="shared" si="1892"/>
        <v>0</v>
      </c>
      <c r="Q152" s="10">
        <f t="shared" si="1892"/>
        <v>0</v>
      </c>
      <c r="R152" s="10">
        <f t="shared" si="1892"/>
        <v>0</v>
      </c>
      <c r="S152" s="10">
        <f t="shared" si="1892"/>
        <v>0</v>
      </c>
      <c r="T152" s="10">
        <f t="shared" si="1892"/>
        <v>0</v>
      </c>
      <c r="U152" s="10">
        <f t="shared" si="1892"/>
        <v>0</v>
      </c>
      <c r="V152" s="10">
        <f t="shared" si="1892"/>
        <v>0</v>
      </c>
      <c r="W152" s="10">
        <f t="shared" si="1892"/>
        <v>0</v>
      </c>
      <c r="X152" s="10">
        <f t="shared" si="1892"/>
        <v>0</v>
      </c>
      <c r="Y152" s="10">
        <f t="shared" si="1892"/>
        <v>0</v>
      </c>
      <c r="Z152" s="10">
        <f t="shared" si="1892"/>
        <v>0</v>
      </c>
      <c r="AA152" s="10">
        <f t="shared" si="1892"/>
        <v>0</v>
      </c>
      <c r="AB152" s="10">
        <f t="shared" si="1892"/>
        <v>0</v>
      </c>
      <c r="AC152" s="10">
        <f t="shared" si="1892"/>
        <v>0</v>
      </c>
      <c r="AD152" s="10">
        <f t="shared" si="1892"/>
        <v>0</v>
      </c>
      <c r="AE152" s="10">
        <f t="shared" si="1892"/>
        <v>0</v>
      </c>
      <c r="AF152" s="10">
        <f t="shared" si="1892"/>
        <v>0</v>
      </c>
      <c r="AG152" s="10">
        <f t="shared" si="1892"/>
        <v>0</v>
      </c>
      <c r="AH152" s="10">
        <f t="shared" si="1892"/>
        <v>0</v>
      </c>
      <c r="AI152" s="10">
        <f t="shared" si="1892"/>
        <v>0</v>
      </c>
      <c r="AJ152" s="10">
        <f t="shared" si="1892"/>
        <v>0</v>
      </c>
      <c r="AK152" s="10">
        <f t="shared" si="1892"/>
        <v>0</v>
      </c>
      <c r="AL152" s="10">
        <f t="shared" si="1892"/>
        <v>0</v>
      </c>
      <c r="AM152" s="10">
        <f t="shared" si="1892"/>
        <v>0</v>
      </c>
      <c r="AN152" s="10">
        <f t="shared" si="1892"/>
        <v>0</v>
      </c>
      <c r="AO152" s="10">
        <f t="shared" si="1892"/>
        <v>0</v>
      </c>
      <c r="AP152" s="10">
        <f t="shared" si="1892"/>
        <v>0</v>
      </c>
      <c r="AQ152" s="10">
        <f t="shared" si="1892"/>
        <v>0</v>
      </c>
      <c r="AR152" s="10">
        <f t="shared" si="1892"/>
        <v>0</v>
      </c>
      <c r="AS152" s="10">
        <f t="shared" si="1892"/>
        <v>0</v>
      </c>
      <c r="AT152" s="10">
        <f t="shared" si="1892"/>
        <v>0</v>
      </c>
      <c r="AU152" s="10">
        <f t="shared" si="1892"/>
        <v>0</v>
      </c>
      <c r="AV152" s="10">
        <f t="shared" si="1892"/>
        <v>0</v>
      </c>
      <c r="AW152" s="10">
        <f t="shared" si="1892"/>
        <v>0</v>
      </c>
      <c r="AX152" s="10">
        <f t="shared" si="1892"/>
        <v>0</v>
      </c>
      <c r="AY152" s="10">
        <f t="shared" si="1892"/>
        <v>0</v>
      </c>
      <c r="AZ152" s="10">
        <f t="shared" si="1892"/>
        <v>0</v>
      </c>
      <c r="BA152" s="10">
        <f t="shared" si="1892"/>
        <v>0</v>
      </c>
      <c r="BB152" s="291">
        <f t="shared" si="1892"/>
        <v>0</v>
      </c>
    </row>
    <row r="153" spans="1:54" ht="16" thickBot="1">
      <c r="B153" s="535" t="s">
        <v>316</v>
      </c>
      <c r="C153" s="536"/>
      <c r="D153" s="537"/>
      <c r="E153" s="377" t="str">
        <f>IFERROR(E152/$C149,"-")</f>
        <v>-</v>
      </c>
      <c r="F153" s="377" t="str">
        <f>IFERROR(F152/$C149,"-")</f>
        <v>-</v>
      </c>
      <c r="G153" s="377" t="str">
        <f t="shared" ref="G153" si="1893">IFERROR(G152/$C149,"-")</f>
        <v>-</v>
      </c>
      <c r="H153" s="377" t="str">
        <f t="shared" ref="H153" si="1894">IFERROR(H152/$C149,"-")</f>
        <v>-</v>
      </c>
      <c r="I153" s="377" t="str">
        <f t="shared" ref="I153" si="1895">IFERROR(I152/$C149,"-")</f>
        <v>-</v>
      </c>
      <c r="J153" s="377" t="str">
        <f t="shared" ref="J153" si="1896">IFERROR(J152/$C149,"-")</f>
        <v>-</v>
      </c>
      <c r="K153" s="377" t="str">
        <f t="shared" ref="K153" si="1897">IFERROR(K152/$C149,"-")</f>
        <v>-</v>
      </c>
      <c r="L153" s="377" t="str">
        <f t="shared" ref="L153" si="1898">IFERROR(L152/$C149,"-")</f>
        <v>-</v>
      </c>
      <c r="M153" s="377" t="str">
        <f t="shared" ref="M153" si="1899">IFERROR(M152/$C149,"-")</f>
        <v>-</v>
      </c>
      <c r="N153" s="377" t="str">
        <f t="shared" ref="N153" si="1900">IFERROR(N152/$C149,"-")</f>
        <v>-</v>
      </c>
      <c r="O153" s="377" t="str">
        <f t="shared" ref="O153" si="1901">IFERROR(O152/$C149,"-")</f>
        <v>-</v>
      </c>
      <c r="P153" s="377" t="str">
        <f t="shared" ref="P153" si="1902">IFERROR(P152/$C149,"-")</f>
        <v>-</v>
      </c>
      <c r="Q153" s="377" t="str">
        <f t="shared" ref="Q153" si="1903">IFERROR(Q152/$C149,"-")</f>
        <v>-</v>
      </c>
      <c r="R153" s="377" t="str">
        <f t="shared" ref="R153" si="1904">IFERROR(R152/$C149,"-")</f>
        <v>-</v>
      </c>
      <c r="S153" s="377" t="str">
        <f t="shared" ref="S153" si="1905">IFERROR(S152/$C149,"-")</f>
        <v>-</v>
      </c>
      <c r="T153" s="377" t="str">
        <f t="shared" ref="T153" si="1906">IFERROR(T152/$C149,"-")</f>
        <v>-</v>
      </c>
      <c r="U153" s="377" t="str">
        <f t="shared" ref="U153" si="1907">IFERROR(U152/$C149,"-")</f>
        <v>-</v>
      </c>
      <c r="V153" s="377" t="str">
        <f t="shared" ref="V153" si="1908">IFERROR(V152/$C149,"-")</f>
        <v>-</v>
      </c>
      <c r="W153" s="377" t="str">
        <f t="shared" ref="W153" si="1909">IFERROR(W152/$C149,"-")</f>
        <v>-</v>
      </c>
      <c r="X153" s="377" t="str">
        <f t="shared" ref="X153" si="1910">IFERROR(X152/$C149,"-")</f>
        <v>-</v>
      </c>
      <c r="Y153" s="377" t="str">
        <f t="shared" ref="Y153" si="1911">IFERROR(Y152/$C149,"-")</f>
        <v>-</v>
      </c>
      <c r="Z153" s="377" t="str">
        <f t="shared" ref="Z153" si="1912">IFERROR(Z152/$C149,"-")</f>
        <v>-</v>
      </c>
      <c r="AA153" s="377" t="str">
        <f t="shared" ref="AA153" si="1913">IFERROR(AA152/$C149,"-")</f>
        <v>-</v>
      </c>
      <c r="AB153" s="377" t="str">
        <f t="shared" ref="AB153" si="1914">IFERROR(AB152/$C149,"-")</f>
        <v>-</v>
      </c>
      <c r="AC153" s="377" t="str">
        <f t="shared" ref="AC153" si="1915">IFERROR(AC152/$C149,"-")</f>
        <v>-</v>
      </c>
      <c r="AD153" s="377" t="str">
        <f t="shared" ref="AD153" si="1916">IFERROR(AD152/$C149,"-")</f>
        <v>-</v>
      </c>
      <c r="AE153" s="377" t="str">
        <f t="shared" ref="AE153" si="1917">IFERROR(AE152/$C149,"-")</f>
        <v>-</v>
      </c>
      <c r="AF153" s="377" t="str">
        <f t="shared" ref="AF153" si="1918">IFERROR(AF152/$C149,"-")</f>
        <v>-</v>
      </c>
      <c r="AG153" s="377" t="str">
        <f t="shared" ref="AG153" si="1919">IFERROR(AG152/$C149,"-")</f>
        <v>-</v>
      </c>
      <c r="AH153" s="377" t="str">
        <f t="shared" ref="AH153" si="1920">IFERROR(AH152/$C149,"-")</f>
        <v>-</v>
      </c>
      <c r="AI153" s="377" t="str">
        <f t="shared" ref="AI153" si="1921">IFERROR(AI152/$C149,"-")</f>
        <v>-</v>
      </c>
      <c r="AJ153" s="377" t="str">
        <f t="shared" ref="AJ153" si="1922">IFERROR(AJ152/$C149,"-")</f>
        <v>-</v>
      </c>
      <c r="AK153" s="377" t="str">
        <f t="shared" ref="AK153" si="1923">IFERROR(AK152/$C149,"-")</f>
        <v>-</v>
      </c>
      <c r="AL153" s="377" t="str">
        <f t="shared" ref="AL153" si="1924">IFERROR(AL152/$C149,"-")</f>
        <v>-</v>
      </c>
      <c r="AM153" s="377" t="str">
        <f t="shared" ref="AM153" si="1925">IFERROR(AM152/$C149,"-")</f>
        <v>-</v>
      </c>
      <c r="AN153" s="377" t="str">
        <f t="shared" ref="AN153" si="1926">IFERROR(AN152/$C149,"-")</f>
        <v>-</v>
      </c>
      <c r="AO153" s="377" t="str">
        <f t="shared" ref="AO153" si="1927">IFERROR(AO152/$C149,"-")</f>
        <v>-</v>
      </c>
      <c r="AP153" s="377" t="str">
        <f t="shared" ref="AP153" si="1928">IFERROR(AP152/$C149,"-")</f>
        <v>-</v>
      </c>
      <c r="AQ153" s="377" t="str">
        <f t="shared" ref="AQ153" si="1929">IFERROR(AQ152/$C149,"-")</f>
        <v>-</v>
      </c>
      <c r="AR153" s="377" t="str">
        <f t="shared" ref="AR153" si="1930">IFERROR(AR152/$C149,"-")</f>
        <v>-</v>
      </c>
      <c r="AS153" s="377" t="str">
        <f t="shared" ref="AS153" si="1931">IFERROR(AS152/$C149,"-")</f>
        <v>-</v>
      </c>
      <c r="AT153" s="377" t="str">
        <f t="shared" ref="AT153" si="1932">IFERROR(AT152/$C149,"-")</f>
        <v>-</v>
      </c>
      <c r="AU153" s="377" t="str">
        <f t="shared" ref="AU153" si="1933">IFERROR(AU152/$C149,"-")</f>
        <v>-</v>
      </c>
      <c r="AV153" s="377" t="str">
        <f t="shared" ref="AV153" si="1934">IFERROR(AV152/$C149,"-")</f>
        <v>-</v>
      </c>
      <c r="AW153" s="377" t="str">
        <f t="shared" ref="AW153" si="1935">IFERROR(AW152/$C149,"-")</f>
        <v>-</v>
      </c>
      <c r="AX153" s="377" t="str">
        <f t="shared" ref="AX153" si="1936">IFERROR(AX152/$C149,"-")</f>
        <v>-</v>
      </c>
      <c r="AY153" s="377" t="str">
        <f t="shared" ref="AY153" si="1937">IFERROR(AY152/$C149,"-")</f>
        <v>-</v>
      </c>
      <c r="AZ153" s="377" t="str">
        <f t="shared" ref="AZ153" si="1938">IFERROR(AZ152/$C149,"-")</f>
        <v>-</v>
      </c>
      <c r="BA153" s="377" t="str">
        <f t="shared" ref="BA153" si="1939">IFERROR(BA152/$C149,"-")</f>
        <v>-</v>
      </c>
      <c r="BB153" s="378" t="str">
        <f t="shared" ref="BB153" si="1940">IFERROR(BB152/$C149,"-")</f>
        <v>-</v>
      </c>
    </row>
    <row r="154" spans="1:54" ht="17.25" customHeight="1" thickBot="1">
      <c r="J154" s="6"/>
      <c r="K154" s="6"/>
      <c r="L154" s="6"/>
      <c r="M154" s="6"/>
      <c r="O154" s="5"/>
      <c r="P154" s="5"/>
      <c r="Q154" s="5"/>
      <c r="R154" s="5"/>
    </row>
    <row r="155" spans="1:54" ht="17" thickBot="1">
      <c r="A155"/>
      <c r="B155" s="538" t="s">
        <v>331</v>
      </c>
      <c r="C155" s="539"/>
      <c r="D155" s="34"/>
      <c r="E155" s="283"/>
      <c r="J155" s="6"/>
      <c r="K155" s="6"/>
      <c r="L155" s="6"/>
      <c r="M155" s="6"/>
    </row>
    <row r="156" spans="1:54" ht="16" thickBot="1">
      <c r="B156" s="370" t="s">
        <v>11</v>
      </c>
      <c r="C156" s="379">
        <v>0</v>
      </c>
      <c r="D156" s="374"/>
      <c r="E156" s="375">
        <f t="shared" ref="E156:AJ156" si="1941">E$9</f>
        <v>2020</v>
      </c>
      <c r="F156" s="287">
        <f t="shared" si="1941"/>
        <v>2021</v>
      </c>
      <c r="G156" s="287">
        <f t="shared" si="1941"/>
        <v>2022</v>
      </c>
      <c r="H156" s="287">
        <f t="shared" si="1941"/>
        <v>2023</v>
      </c>
      <c r="I156" s="287">
        <f t="shared" si="1941"/>
        <v>2024</v>
      </c>
      <c r="J156" s="287">
        <f t="shared" si="1941"/>
        <v>2025</v>
      </c>
      <c r="K156" s="287">
        <f t="shared" si="1941"/>
        <v>2026</v>
      </c>
      <c r="L156" s="287">
        <f t="shared" si="1941"/>
        <v>2027</v>
      </c>
      <c r="M156" s="287">
        <f t="shared" si="1941"/>
        <v>2028</v>
      </c>
      <c r="N156" s="287">
        <f t="shared" si="1941"/>
        <v>2029</v>
      </c>
      <c r="O156" s="287">
        <f t="shared" si="1941"/>
        <v>2030</v>
      </c>
      <c r="P156" s="287">
        <f t="shared" si="1941"/>
        <v>2031</v>
      </c>
      <c r="Q156" s="287">
        <f t="shared" si="1941"/>
        <v>2032</v>
      </c>
      <c r="R156" s="287">
        <f t="shared" si="1941"/>
        <v>2033</v>
      </c>
      <c r="S156" s="287">
        <f t="shared" si="1941"/>
        <v>2034</v>
      </c>
      <c r="T156" s="287">
        <f t="shared" si="1941"/>
        <v>2035</v>
      </c>
      <c r="U156" s="287">
        <f t="shared" si="1941"/>
        <v>2036</v>
      </c>
      <c r="V156" s="287">
        <f t="shared" si="1941"/>
        <v>2037</v>
      </c>
      <c r="W156" s="287">
        <f t="shared" si="1941"/>
        <v>2038</v>
      </c>
      <c r="X156" s="287">
        <f t="shared" si="1941"/>
        <v>2039</v>
      </c>
      <c r="Y156" s="287">
        <f t="shared" si="1941"/>
        <v>2040</v>
      </c>
      <c r="Z156" s="287">
        <f t="shared" si="1941"/>
        <v>2041</v>
      </c>
      <c r="AA156" s="287">
        <f t="shared" si="1941"/>
        <v>2042</v>
      </c>
      <c r="AB156" s="287">
        <f t="shared" si="1941"/>
        <v>2043</v>
      </c>
      <c r="AC156" s="287">
        <f t="shared" si="1941"/>
        <v>2044</v>
      </c>
      <c r="AD156" s="287">
        <f t="shared" si="1941"/>
        <v>2045</v>
      </c>
      <c r="AE156" s="287">
        <f t="shared" si="1941"/>
        <v>2046</v>
      </c>
      <c r="AF156" s="287">
        <f t="shared" si="1941"/>
        <v>2047</v>
      </c>
      <c r="AG156" s="287">
        <f t="shared" si="1941"/>
        <v>2048</v>
      </c>
      <c r="AH156" s="287">
        <f t="shared" si="1941"/>
        <v>2049</v>
      </c>
      <c r="AI156" s="287">
        <f t="shared" si="1941"/>
        <v>2050</v>
      </c>
      <c r="AJ156" s="287">
        <f t="shared" si="1941"/>
        <v>2051</v>
      </c>
      <c r="AK156" s="287">
        <f t="shared" ref="AK156:BB156" si="1942">AK$9</f>
        <v>2052</v>
      </c>
      <c r="AL156" s="287">
        <f t="shared" si="1942"/>
        <v>2053</v>
      </c>
      <c r="AM156" s="287">
        <f t="shared" si="1942"/>
        <v>2054</v>
      </c>
      <c r="AN156" s="287">
        <f t="shared" si="1942"/>
        <v>2055</v>
      </c>
      <c r="AO156" s="287">
        <f t="shared" si="1942"/>
        <v>2056</v>
      </c>
      <c r="AP156" s="287">
        <f t="shared" si="1942"/>
        <v>2057</v>
      </c>
      <c r="AQ156" s="287">
        <f t="shared" si="1942"/>
        <v>2058</v>
      </c>
      <c r="AR156" s="287">
        <f t="shared" si="1942"/>
        <v>2059</v>
      </c>
      <c r="AS156" s="287">
        <f t="shared" si="1942"/>
        <v>2060</v>
      </c>
      <c r="AT156" s="287">
        <f t="shared" si="1942"/>
        <v>2061</v>
      </c>
      <c r="AU156" s="287">
        <f t="shared" si="1942"/>
        <v>2062</v>
      </c>
      <c r="AV156" s="287">
        <f t="shared" si="1942"/>
        <v>2063</v>
      </c>
      <c r="AW156" s="287">
        <f t="shared" si="1942"/>
        <v>2064</v>
      </c>
      <c r="AX156" s="287">
        <f t="shared" si="1942"/>
        <v>2065</v>
      </c>
      <c r="AY156" s="287">
        <f t="shared" si="1942"/>
        <v>2066</v>
      </c>
      <c r="AZ156" s="287">
        <f t="shared" si="1942"/>
        <v>2067</v>
      </c>
      <c r="BA156" s="287">
        <f t="shared" si="1942"/>
        <v>2068</v>
      </c>
      <c r="BB156" s="288">
        <f t="shared" si="1942"/>
        <v>2069</v>
      </c>
    </row>
    <row r="157" spans="1:54">
      <c r="A157"/>
      <c r="B157" s="484" t="s">
        <v>273</v>
      </c>
      <c r="C157" s="534"/>
      <c r="D157" s="485"/>
      <c r="E157" s="315">
        <v>0</v>
      </c>
      <c r="F157" s="289">
        <f>E159</f>
        <v>0</v>
      </c>
      <c r="G157" s="289">
        <f t="shared" ref="G157" si="1943">F159</f>
        <v>0</v>
      </c>
      <c r="H157" s="289">
        <f t="shared" ref="H157" si="1944">G159</f>
        <v>0</v>
      </c>
      <c r="I157" s="289">
        <f t="shared" ref="I157" si="1945">H159</f>
        <v>0</v>
      </c>
      <c r="J157" s="289">
        <f t="shared" ref="J157" si="1946">I159</f>
        <v>0</v>
      </c>
      <c r="K157" s="289">
        <f t="shared" ref="K157" si="1947">J159</f>
        <v>0</v>
      </c>
      <c r="L157" s="289">
        <f t="shared" ref="L157" si="1948">K159</f>
        <v>0</v>
      </c>
      <c r="M157" s="289">
        <f t="shared" ref="M157" si="1949">L159</f>
        <v>0</v>
      </c>
      <c r="N157" s="289">
        <f t="shared" ref="N157" si="1950">M159</f>
        <v>0</v>
      </c>
      <c r="O157" s="289">
        <f t="shared" ref="O157" si="1951">N159</f>
        <v>0</v>
      </c>
      <c r="P157" s="289">
        <f t="shared" ref="P157" si="1952">O159</f>
        <v>0</v>
      </c>
      <c r="Q157" s="289">
        <f t="shared" ref="Q157" si="1953">P159</f>
        <v>0</v>
      </c>
      <c r="R157" s="289">
        <f t="shared" ref="R157" si="1954">Q159</f>
        <v>0</v>
      </c>
      <c r="S157" s="289">
        <f t="shared" ref="S157" si="1955">R159</f>
        <v>0</v>
      </c>
      <c r="T157" s="289">
        <f t="shared" ref="T157" si="1956">S159</f>
        <v>0</v>
      </c>
      <c r="U157" s="289">
        <f t="shared" ref="U157" si="1957">T159</f>
        <v>0</v>
      </c>
      <c r="V157" s="289">
        <f t="shared" ref="V157" si="1958">U159</f>
        <v>0</v>
      </c>
      <c r="W157" s="289">
        <f t="shared" ref="W157" si="1959">V159</f>
        <v>0</v>
      </c>
      <c r="X157" s="289">
        <f t="shared" ref="X157" si="1960">W159</f>
        <v>0</v>
      </c>
      <c r="Y157" s="289">
        <f t="shared" ref="Y157" si="1961">X159</f>
        <v>0</v>
      </c>
      <c r="Z157" s="289">
        <f t="shared" ref="Z157" si="1962">Y159</f>
        <v>0</v>
      </c>
      <c r="AA157" s="289">
        <f t="shared" ref="AA157" si="1963">Z159</f>
        <v>0</v>
      </c>
      <c r="AB157" s="289">
        <f t="shared" ref="AB157" si="1964">AA159</f>
        <v>0</v>
      </c>
      <c r="AC157" s="289">
        <f t="shared" ref="AC157" si="1965">AB159</f>
        <v>0</v>
      </c>
      <c r="AD157" s="289">
        <f t="shared" ref="AD157" si="1966">AC159</f>
        <v>0</v>
      </c>
      <c r="AE157" s="289">
        <f t="shared" ref="AE157" si="1967">AD159</f>
        <v>0</v>
      </c>
      <c r="AF157" s="289">
        <f t="shared" ref="AF157" si="1968">AE159</f>
        <v>0</v>
      </c>
      <c r="AG157" s="289">
        <f t="shared" ref="AG157" si="1969">AF159</f>
        <v>0</v>
      </c>
      <c r="AH157" s="289">
        <f t="shared" ref="AH157" si="1970">AG159</f>
        <v>0</v>
      </c>
      <c r="AI157" s="289">
        <f t="shared" ref="AI157" si="1971">AH159</f>
        <v>0</v>
      </c>
      <c r="AJ157" s="289">
        <f t="shared" ref="AJ157" si="1972">AI159</f>
        <v>0</v>
      </c>
      <c r="AK157" s="289">
        <f t="shared" ref="AK157" si="1973">AJ159</f>
        <v>0</v>
      </c>
      <c r="AL157" s="289">
        <f t="shared" ref="AL157" si="1974">AK159</f>
        <v>0</v>
      </c>
      <c r="AM157" s="289">
        <f t="shared" ref="AM157" si="1975">AL159</f>
        <v>0</v>
      </c>
      <c r="AN157" s="289">
        <f t="shared" ref="AN157" si="1976">AM159</f>
        <v>0</v>
      </c>
      <c r="AO157" s="289">
        <f t="shared" ref="AO157" si="1977">AN159</f>
        <v>0</v>
      </c>
      <c r="AP157" s="289">
        <f t="shared" ref="AP157" si="1978">AO159</f>
        <v>0</v>
      </c>
      <c r="AQ157" s="289">
        <f t="shared" ref="AQ157" si="1979">AP159</f>
        <v>0</v>
      </c>
      <c r="AR157" s="289">
        <f t="shared" ref="AR157" si="1980">AQ159</f>
        <v>0</v>
      </c>
      <c r="AS157" s="289">
        <f t="shared" ref="AS157" si="1981">AR159</f>
        <v>0</v>
      </c>
      <c r="AT157" s="289">
        <f t="shared" ref="AT157" si="1982">AS159</f>
        <v>0</v>
      </c>
      <c r="AU157" s="289">
        <f t="shared" ref="AU157" si="1983">AT159</f>
        <v>0</v>
      </c>
      <c r="AV157" s="289">
        <f t="shared" ref="AV157" si="1984">AU159</f>
        <v>0</v>
      </c>
      <c r="AW157" s="289">
        <f t="shared" ref="AW157" si="1985">AV159</f>
        <v>0</v>
      </c>
      <c r="AX157" s="289">
        <f t="shared" ref="AX157" si="1986">AW159</f>
        <v>0</v>
      </c>
      <c r="AY157" s="289">
        <f t="shared" ref="AY157" si="1987">AX159</f>
        <v>0</v>
      </c>
      <c r="AZ157" s="289">
        <f t="shared" ref="AZ157" si="1988">AY159</f>
        <v>0</v>
      </c>
      <c r="BA157" s="289">
        <f t="shared" ref="BA157" si="1989">AZ159</f>
        <v>0</v>
      </c>
      <c r="BB157" s="290">
        <f t="shared" ref="BB157" si="1990">BA159</f>
        <v>0</v>
      </c>
    </row>
    <row r="158" spans="1:54">
      <c r="A158"/>
      <c r="B158" s="479" t="s">
        <v>108</v>
      </c>
      <c r="C158" s="533"/>
      <c r="D158" s="480"/>
      <c r="E158" s="297">
        <f>Cockpit!$H$31</f>
        <v>1.4999999999999999E-2</v>
      </c>
      <c r="F158" s="297">
        <f>Cockpit!$H$31</f>
        <v>1.4999999999999999E-2</v>
      </c>
      <c r="G158" s="297">
        <f>Cockpit!$H$31</f>
        <v>1.4999999999999999E-2</v>
      </c>
      <c r="H158" s="297">
        <f>Cockpit!$H$31</f>
        <v>1.4999999999999999E-2</v>
      </c>
      <c r="I158" s="297">
        <f>Cockpit!$H$31</f>
        <v>1.4999999999999999E-2</v>
      </c>
      <c r="J158" s="297">
        <f>Cockpit!$H$31</f>
        <v>1.4999999999999999E-2</v>
      </c>
      <c r="K158" s="297">
        <f>Cockpit!$H$31</f>
        <v>1.4999999999999999E-2</v>
      </c>
      <c r="L158" s="297">
        <f>Cockpit!$H$31</f>
        <v>1.4999999999999999E-2</v>
      </c>
      <c r="M158" s="297">
        <f>Cockpit!$H$31</f>
        <v>1.4999999999999999E-2</v>
      </c>
      <c r="N158" s="297">
        <f>Cockpit!$H$31</f>
        <v>1.4999999999999999E-2</v>
      </c>
      <c r="O158" s="297">
        <f>Cockpit!$H$31</f>
        <v>1.4999999999999999E-2</v>
      </c>
      <c r="P158" s="297">
        <f>Cockpit!$H$31</f>
        <v>1.4999999999999999E-2</v>
      </c>
      <c r="Q158" s="297">
        <f>Cockpit!$H$31</f>
        <v>1.4999999999999999E-2</v>
      </c>
      <c r="R158" s="297">
        <f>Cockpit!$H$31</f>
        <v>1.4999999999999999E-2</v>
      </c>
      <c r="S158" s="297">
        <f>Cockpit!$H$31</f>
        <v>1.4999999999999999E-2</v>
      </c>
      <c r="T158" s="297">
        <f>Cockpit!$H$31</f>
        <v>1.4999999999999999E-2</v>
      </c>
      <c r="U158" s="297">
        <f>Cockpit!$H$31</f>
        <v>1.4999999999999999E-2</v>
      </c>
      <c r="V158" s="297">
        <f>Cockpit!$H$31</f>
        <v>1.4999999999999999E-2</v>
      </c>
      <c r="W158" s="297">
        <f>Cockpit!$H$31</f>
        <v>1.4999999999999999E-2</v>
      </c>
      <c r="X158" s="297">
        <f>Cockpit!$H$31</f>
        <v>1.4999999999999999E-2</v>
      </c>
      <c r="Y158" s="297">
        <f>Cockpit!$H$31</f>
        <v>1.4999999999999999E-2</v>
      </c>
      <c r="Z158" s="297">
        <f>Cockpit!$H$31</f>
        <v>1.4999999999999999E-2</v>
      </c>
      <c r="AA158" s="297">
        <f>Cockpit!$H$31</f>
        <v>1.4999999999999999E-2</v>
      </c>
      <c r="AB158" s="297">
        <f>Cockpit!$H$31</f>
        <v>1.4999999999999999E-2</v>
      </c>
      <c r="AC158" s="297">
        <f>Cockpit!$H$31</f>
        <v>1.4999999999999999E-2</v>
      </c>
      <c r="AD158" s="297">
        <f>Cockpit!$H$31</f>
        <v>1.4999999999999999E-2</v>
      </c>
      <c r="AE158" s="297">
        <f>Cockpit!$H$31</f>
        <v>1.4999999999999999E-2</v>
      </c>
      <c r="AF158" s="297">
        <f>Cockpit!$H$31</f>
        <v>1.4999999999999999E-2</v>
      </c>
      <c r="AG158" s="297">
        <f>Cockpit!$H$31</f>
        <v>1.4999999999999999E-2</v>
      </c>
      <c r="AH158" s="297">
        <f>Cockpit!$H$31</f>
        <v>1.4999999999999999E-2</v>
      </c>
      <c r="AI158" s="297">
        <f>Cockpit!$H$31</f>
        <v>1.4999999999999999E-2</v>
      </c>
      <c r="AJ158" s="297">
        <f>Cockpit!$H$31</f>
        <v>1.4999999999999999E-2</v>
      </c>
      <c r="AK158" s="297">
        <f>Cockpit!$H$31</f>
        <v>1.4999999999999999E-2</v>
      </c>
      <c r="AL158" s="297">
        <f>Cockpit!$H$31</f>
        <v>1.4999999999999999E-2</v>
      </c>
      <c r="AM158" s="297">
        <f>Cockpit!$H$31</f>
        <v>1.4999999999999999E-2</v>
      </c>
      <c r="AN158" s="297">
        <f>Cockpit!$H$31</f>
        <v>1.4999999999999999E-2</v>
      </c>
      <c r="AO158" s="297">
        <f>Cockpit!$H$31</f>
        <v>1.4999999999999999E-2</v>
      </c>
      <c r="AP158" s="297">
        <f>Cockpit!$H$31</f>
        <v>1.4999999999999999E-2</v>
      </c>
      <c r="AQ158" s="297">
        <f>Cockpit!$H$31</f>
        <v>1.4999999999999999E-2</v>
      </c>
      <c r="AR158" s="297">
        <f>Cockpit!$H$31</f>
        <v>1.4999999999999999E-2</v>
      </c>
      <c r="AS158" s="297">
        <f>Cockpit!$H$31</f>
        <v>1.4999999999999999E-2</v>
      </c>
      <c r="AT158" s="297">
        <f>Cockpit!$H$31</f>
        <v>1.4999999999999999E-2</v>
      </c>
      <c r="AU158" s="297">
        <f>Cockpit!$H$31</f>
        <v>1.4999999999999999E-2</v>
      </c>
      <c r="AV158" s="297">
        <f>Cockpit!$H$31</f>
        <v>1.4999999999999999E-2</v>
      </c>
      <c r="AW158" s="297">
        <f>Cockpit!$H$31</f>
        <v>1.4999999999999999E-2</v>
      </c>
      <c r="AX158" s="297">
        <f>Cockpit!$H$31</f>
        <v>1.4999999999999999E-2</v>
      </c>
      <c r="AY158" s="297">
        <f>Cockpit!$H$31</f>
        <v>1.4999999999999999E-2</v>
      </c>
      <c r="AZ158" s="297">
        <f>Cockpit!$H$31</f>
        <v>1.4999999999999999E-2</v>
      </c>
      <c r="BA158" s="297">
        <f>Cockpit!$H$31</f>
        <v>1.4999999999999999E-2</v>
      </c>
      <c r="BB158" s="298">
        <f>Cockpit!$H$31</f>
        <v>1.4999999999999999E-2</v>
      </c>
    </row>
    <row r="159" spans="1:54">
      <c r="B159" s="479" t="s">
        <v>70</v>
      </c>
      <c r="C159" s="533"/>
      <c r="D159" s="480"/>
      <c r="E159" s="10">
        <f t="shared" ref="E159:BB159" si="1991">E157*(1+E158)</f>
        <v>0</v>
      </c>
      <c r="F159" s="10">
        <f t="shared" si="1991"/>
        <v>0</v>
      </c>
      <c r="G159" s="10">
        <f t="shared" si="1991"/>
        <v>0</v>
      </c>
      <c r="H159" s="10">
        <f t="shared" si="1991"/>
        <v>0</v>
      </c>
      <c r="I159" s="10">
        <f t="shared" si="1991"/>
        <v>0</v>
      </c>
      <c r="J159" s="10">
        <f t="shared" si="1991"/>
        <v>0</v>
      </c>
      <c r="K159" s="10">
        <f t="shared" si="1991"/>
        <v>0</v>
      </c>
      <c r="L159" s="10">
        <f t="shared" si="1991"/>
        <v>0</v>
      </c>
      <c r="M159" s="10">
        <f t="shared" si="1991"/>
        <v>0</v>
      </c>
      <c r="N159" s="10">
        <f t="shared" si="1991"/>
        <v>0</v>
      </c>
      <c r="O159" s="10">
        <f t="shared" si="1991"/>
        <v>0</v>
      </c>
      <c r="P159" s="10">
        <f t="shared" si="1991"/>
        <v>0</v>
      </c>
      <c r="Q159" s="10">
        <f t="shared" si="1991"/>
        <v>0</v>
      </c>
      <c r="R159" s="10">
        <f t="shared" si="1991"/>
        <v>0</v>
      </c>
      <c r="S159" s="10">
        <f t="shared" si="1991"/>
        <v>0</v>
      </c>
      <c r="T159" s="10">
        <f t="shared" si="1991"/>
        <v>0</v>
      </c>
      <c r="U159" s="10">
        <f t="shared" si="1991"/>
        <v>0</v>
      </c>
      <c r="V159" s="10">
        <f t="shared" si="1991"/>
        <v>0</v>
      </c>
      <c r="W159" s="10">
        <f t="shared" si="1991"/>
        <v>0</v>
      </c>
      <c r="X159" s="10">
        <f t="shared" si="1991"/>
        <v>0</v>
      </c>
      <c r="Y159" s="10">
        <f t="shared" si="1991"/>
        <v>0</v>
      </c>
      <c r="Z159" s="10">
        <f t="shared" si="1991"/>
        <v>0</v>
      </c>
      <c r="AA159" s="10">
        <f t="shared" si="1991"/>
        <v>0</v>
      </c>
      <c r="AB159" s="10">
        <f t="shared" si="1991"/>
        <v>0</v>
      </c>
      <c r="AC159" s="10">
        <f t="shared" si="1991"/>
        <v>0</v>
      </c>
      <c r="AD159" s="10">
        <f t="shared" si="1991"/>
        <v>0</v>
      </c>
      <c r="AE159" s="10">
        <f t="shared" si="1991"/>
        <v>0</v>
      </c>
      <c r="AF159" s="10">
        <f t="shared" si="1991"/>
        <v>0</v>
      </c>
      <c r="AG159" s="10">
        <f t="shared" si="1991"/>
        <v>0</v>
      </c>
      <c r="AH159" s="10">
        <f t="shared" si="1991"/>
        <v>0</v>
      </c>
      <c r="AI159" s="10">
        <f t="shared" si="1991"/>
        <v>0</v>
      </c>
      <c r="AJ159" s="10">
        <f t="shared" si="1991"/>
        <v>0</v>
      </c>
      <c r="AK159" s="10">
        <f t="shared" si="1991"/>
        <v>0</v>
      </c>
      <c r="AL159" s="10">
        <f t="shared" si="1991"/>
        <v>0</v>
      </c>
      <c r="AM159" s="10">
        <f t="shared" si="1991"/>
        <v>0</v>
      </c>
      <c r="AN159" s="10">
        <f t="shared" si="1991"/>
        <v>0</v>
      </c>
      <c r="AO159" s="10">
        <f t="shared" si="1991"/>
        <v>0</v>
      </c>
      <c r="AP159" s="10">
        <f t="shared" si="1991"/>
        <v>0</v>
      </c>
      <c r="AQ159" s="10">
        <f t="shared" si="1991"/>
        <v>0</v>
      </c>
      <c r="AR159" s="10">
        <f t="shared" si="1991"/>
        <v>0</v>
      </c>
      <c r="AS159" s="10">
        <f t="shared" si="1991"/>
        <v>0</v>
      </c>
      <c r="AT159" s="10">
        <f t="shared" si="1991"/>
        <v>0</v>
      </c>
      <c r="AU159" s="10">
        <f t="shared" si="1991"/>
        <v>0</v>
      </c>
      <c r="AV159" s="10">
        <f t="shared" si="1991"/>
        <v>0</v>
      </c>
      <c r="AW159" s="10">
        <f t="shared" si="1991"/>
        <v>0</v>
      </c>
      <c r="AX159" s="10">
        <f t="shared" si="1991"/>
        <v>0</v>
      </c>
      <c r="AY159" s="10">
        <f t="shared" si="1991"/>
        <v>0</v>
      </c>
      <c r="AZ159" s="10">
        <f t="shared" si="1991"/>
        <v>0</v>
      </c>
      <c r="BA159" s="10">
        <f t="shared" si="1991"/>
        <v>0</v>
      </c>
      <c r="BB159" s="291">
        <f t="shared" si="1991"/>
        <v>0</v>
      </c>
    </row>
    <row r="160" spans="1:54" ht="16" thickBot="1">
      <c r="B160" s="535" t="s">
        <v>316</v>
      </c>
      <c r="C160" s="536"/>
      <c r="D160" s="537"/>
      <c r="E160" s="377" t="str">
        <f>IFERROR(E159/$C156,"-")</f>
        <v>-</v>
      </c>
      <c r="F160" s="377" t="str">
        <f>IFERROR(F159/$C156,"-")</f>
        <v>-</v>
      </c>
      <c r="G160" s="377" t="str">
        <f t="shared" ref="G160" si="1992">IFERROR(G159/$C156,"-")</f>
        <v>-</v>
      </c>
      <c r="H160" s="377" t="str">
        <f t="shared" ref="H160" si="1993">IFERROR(H159/$C156,"-")</f>
        <v>-</v>
      </c>
      <c r="I160" s="377" t="str">
        <f t="shared" ref="I160" si="1994">IFERROR(I159/$C156,"-")</f>
        <v>-</v>
      </c>
      <c r="J160" s="377" t="str">
        <f t="shared" ref="J160" si="1995">IFERROR(J159/$C156,"-")</f>
        <v>-</v>
      </c>
      <c r="K160" s="377" t="str">
        <f t="shared" ref="K160" si="1996">IFERROR(K159/$C156,"-")</f>
        <v>-</v>
      </c>
      <c r="L160" s="377" t="str">
        <f t="shared" ref="L160" si="1997">IFERROR(L159/$C156,"-")</f>
        <v>-</v>
      </c>
      <c r="M160" s="377" t="str">
        <f t="shared" ref="M160" si="1998">IFERROR(M159/$C156,"-")</f>
        <v>-</v>
      </c>
      <c r="N160" s="377" t="str">
        <f t="shared" ref="N160" si="1999">IFERROR(N159/$C156,"-")</f>
        <v>-</v>
      </c>
      <c r="O160" s="377" t="str">
        <f t="shared" ref="O160" si="2000">IFERROR(O159/$C156,"-")</f>
        <v>-</v>
      </c>
      <c r="P160" s="377" t="str">
        <f t="shared" ref="P160" si="2001">IFERROR(P159/$C156,"-")</f>
        <v>-</v>
      </c>
      <c r="Q160" s="377" t="str">
        <f t="shared" ref="Q160" si="2002">IFERROR(Q159/$C156,"-")</f>
        <v>-</v>
      </c>
      <c r="R160" s="377" t="str">
        <f t="shared" ref="R160" si="2003">IFERROR(R159/$C156,"-")</f>
        <v>-</v>
      </c>
      <c r="S160" s="377" t="str">
        <f t="shared" ref="S160" si="2004">IFERROR(S159/$C156,"-")</f>
        <v>-</v>
      </c>
      <c r="T160" s="377" t="str">
        <f t="shared" ref="T160" si="2005">IFERROR(T159/$C156,"-")</f>
        <v>-</v>
      </c>
      <c r="U160" s="377" t="str">
        <f t="shared" ref="U160" si="2006">IFERROR(U159/$C156,"-")</f>
        <v>-</v>
      </c>
      <c r="V160" s="377" t="str">
        <f t="shared" ref="V160" si="2007">IFERROR(V159/$C156,"-")</f>
        <v>-</v>
      </c>
      <c r="W160" s="377" t="str">
        <f t="shared" ref="W160" si="2008">IFERROR(W159/$C156,"-")</f>
        <v>-</v>
      </c>
      <c r="X160" s="377" t="str">
        <f t="shared" ref="X160" si="2009">IFERROR(X159/$C156,"-")</f>
        <v>-</v>
      </c>
      <c r="Y160" s="377" t="str">
        <f t="shared" ref="Y160" si="2010">IFERROR(Y159/$C156,"-")</f>
        <v>-</v>
      </c>
      <c r="Z160" s="377" t="str">
        <f t="shared" ref="Z160" si="2011">IFERROR(Z159/$C156,"-")</f>
        <v>-</v>
      </c>
      <c r="AA160" s="377" t="str">
        <f t="shared" ref="AA160" si="2012">IFERROR(AA159/$C156,"-")</f>
        <v>-</v>
      </c>
      <c r="AB160" s="377" t="str">
        <f t="shared" ref="AB160" si="2013">IFERROR(AB159/$C156,"-")</f>
        <v>-</v>
      </c>
      <c r="AC160" s="377" t="str">
        <f t="shared" ref="AC160" si="2014">IFERROR(AC159/$C156,"-")</f>
        <v>-</v>
      </c>
      <c r="AD160" s="377" t="str">
        <f t="shared" ref="AD160" si="2015">IFERROR(AD159/$C156,"-")</f>
        <v>-</v>
      </c>
      <c r="AE160" s="377" t="str">
        <f t="shared" ref="AE160" si="2016">IFERROR(AE159/$C156,"-")</f>
        <v>-</v>
      </c>
      <c r="AF160" s="377" t="str">
        <f t="shared" ref="AF160" si="2017">IFERROR(AF159/$C156,"-")</f>
        <v>-</v>
      </c>
      <c r="AG160" s="377" t="str">
        <f t="shared" ref="AG160" si="2018">IFERROR(AG159/$C156,"-")</f>
        <v>-</v>
      </c>
      <c r="AH160" s="377" t="str">
        <f t="shared" ref="AH160" si="2019">IFERROR(AH159/$C156,"-")</f>
        <v>-</v>
      </c>
      <c r="AI160" s="377" t="str">
        <f t="shared" ref="AI160" si="2020">IFERROR(AI159/$C156,"-")</f>
        <v>-</v>
      </c>
      <c r="AJ160" s="377" t="str">
        <f t="shared" ref="AJ160" si="2021">IFERROR(AJ159/$C156,"-")</f>
        <v>-</v>
      </c>
      <c r="AK160" s="377" t="str">
        <f t="shared" ref="AK160" si="2022">IFERROR(AK159/$C156,"-")</f>
        <v>-</v>
      </c>
      <c r="AL160" s="377" t="str">
        <f t="shared" ref="AL160" si="2023">IFERROR(AL159/$C156,"-")</f>
        <v>-</v>
      </c>
      <c r="AM160" s="377" t="str">
        <f t="shared" ref="AM160" si="2024">IFERROR(AM159/$C156,"-")</f>
        <v>-</v>
      </c>
      <c r="AN160" s="377" t="str">
        <f t="shared" ref="AN160" si="2025">IFERROR(AN159/$C156,"-")</f>
        <v>-</v>
      </c>
      <c r="AO160" s="377" t="str">
        <f t="shared" ref="AO160" si="2026">IFERROR(AO159/$C156,"-")</f>
        <v>-</v>
      </c>
      <c r="AP160" s="377" t="str">
        <f t="shared" ref="AP160" si="2027">IFERROR(AP159/$C156,"-")</f>
        <v>-</v>
      </c>
      <c r="AQ160" s="377" t="str">
        <f t="shared" ref="AQ160" si="2028">IFERROR(AQ159/$C156,"-")</f>
        <v>-</v>
      </c>
      <c r="AR160" s="377" t="str">
        <f t="shared" ref="AR160" si="2029">IFERROR(AR159/$C156,"-")</f>
        <v>-</v>
      </c>
      <c r="AS160" s="377" t="str">
        <f t="shared" ref="AS160" si="2030">IFERROR(AS159/$C156,"-")</f>
        <v>-</v>
      </c>
      <c r="AT160" s="377" t="str">
        <f t="shared" ref="AT160" si="2031">IFERROR(AT159/$C156,"-")</f>
        <v>-</v>
      </c>
      <c r="AU160" s="377" t="str">
        <f t="shared" ref="AU160" si="2032">IFERROR(AU159/$C156,"-")</f>
        <v>-</v>
      </c>
      <c r="AV160" s="377" t="str">
        <f t="shared" ref="AV160" si="2033">IFERROR(AV159/$C156,"-")</f>
        <v>-</v>
      </c>
      <c r="AW160" s="377" t="str">
        <f t="shared" ref="AW160" si="2034">IFERROR(AW159/$C156,"-")</f>
        <v>-</v>
      </c>
      <c r="AX160" s="377" t="str">
        <f t="shared" ref="AX160" si="2035">IFERROR(AX159/$C156,"-")</f>
        <v>-</v>
      </c>
      <c r="AY160" s="377" t="str">
        <f t="shared" ref="AY160" si="2036">IFERROR(AY159/$C156,"-")</f>
        <v>-</v>
      </c>
      <c r="AZ160" s="377" t="str">
        <f t="shared" ref="AZ160" si="2037">IFERROR(AZ159/$C156,"-")</f>
        <v>-</v>
      </c>
      <c r="BA160" s="377" t="str">
        <f t="shared" ref="BA160" si="2038">IFERROR(BA159/$C156,"-")</f>
        <v>-</v>
      </c>
      <c r="BB160" s="378" t="str">
        <f t="shared" ref="BB160" si="2039">IFERROR(BB159/$C156,"-")</f>
        <v>-</v>
      </c>
    </row>
    <row r="161" spans="1:54" ht="17.25" customHeight="1" thickBot="1">
      <c r="J161" s="6"/>
      <c r="K161" s="6"/>
      <c r="L161" s="6"/>
      <c r="M161" s="6"/>
      <c r="O161" s="5"/>
      <c r="P161" s="5"/>
      <c r="Q161" s="5"/>
      <c r="R161" s="5"/>
    </row>
    <row r="162" spans="1:54" ht="17" thickBot="1">
      <c r="A162"/>
      <c r="B162" s="538" t="s">
        <v>332</v>
      </c>
      <c r="C162" s="539"/>
      <c r="D162" s="34"/>
      <c r="E162" s="283"/>
      <c r="J162" s="6"/>
      <c r="K162" s="6"/>
      <c r="L162" s="6"/>
      <c r="M162" s="6"/>
    </row>
    <row r="163" spans="1:54" ht="16" thickBot="1">
      <c r="B163" s="370" t="s">
        <v>11</v>
      </c>
      <c r="C163" s="379">
        <v>0</v>
      </c>
      <c r="D163" s="374"/>
      <c r="E163" s="375">
        <f t="shared" ref="E163:AJ163" si="2040">E$9</f>
        <v>2020</v>
      </c>
      <c r="F163" s="287">
        <f t="shared" si="2040"/>
        <v>2021</v>
      </c>
      <c r="G163" s="287">
        <f t="shared" si="2040"/>
        <v>2022</v>
      </c>
      <c r="H163" s="287">
        <f t="shared" si="2040"/>
        <v>2023</v>
      </c>
      <c r="I163" s="287">
        <f t="shared" si="2040"/>
        <v>2024</v>
      </c>
      <c r="J163" s="287">
        <f t="shared" si="2040"/>
        <v>2025</v>
      </c>
      <c r="K163" s="287">
        <f t="shared" si="2040"/>
        <v>2026</v>
      </c>
      <c r="L163" s="287">
        <f t="shared" si="2040"/>
        <v>2027</v>
      </c>
      <c r="M163" s="287">
        <f t="shared" si="2040"/>
        <v>2028</v>
      </c>
      <c r="N163" s="287">
        <f t="shared" si="2040"/>
        <v>2029</v>
      </c>
      <c r="O163" s="287">
        <f t="shared" si="2040"/>
        <v>2030</v>
      </c>
      <c r="P163" s="287">
        <f t="shared" si="2040"/>
        <v>2031</v>
      </c>
      <c r="Q163" s="287">
        <f t="shared" si="2040"/>
        <v>2032</v>
      </c>
      <c r="R163" s="287">
        <f t="shared" si="2040"/>
        <v>2033</v>
      </c>
      <c r="S163" s="287">
        <f t="shared" si="2040"/>
        <v>2034</v>
      </c>
      <c r="T163" s="287">
        <f t="shared" si="2040"/>
        <v>2035</v>
      </c>
      <c r="U163" s="287">
        <f t="shared" si="2040"/>
        <v>2036</v>
      </c>
      <c r="V163" s="287">
        <f t="shared" si="2040"/>
        <v>2037</v>
      </c>
      <c r="W163" s="287">
        <f t="shared" si="2040"/>
        <v>2038</v>
      </c>
      <c r="X163" s="287">
        <f t="shared" si="2040"/>
        <v>2039</v>
      </c>
      <c r="Y163" s="287">
        <f t="shared" si="2040"/>
        <v>2040</v>
      </c>
      <c r="Z163" s="287">
        <f t="shared" si="2040"/>
        <v>2041</v>
      </c>
      <c r="AA163" s="287">
        <f t="shared" si="2040"/>
        <v>2042</v>
      </c>
      <c r="AB163" s="287">
        <f t="shared" si="2040"/>
        <v>2043</v>
      </c>
      <c r="AC163" s="287">
        <f t="shared" si="2040"/>
        <v>2044</v>
      </c>
      <c r="AD163" s="287">
        <f t="shared" si="2040"/>
        <v>2045</v>
      </c>
      <c r="AE163" s="287">
        <f t="shared" si="2040"/>
        <v>2046</v>
      </c>
      <c r="AF163" s="287">
        <f t="shared" si="2040"/>
        <v>2047</v>
      </c>
      <c r="AG163" s="287">
        <f t="shared" si="2040"/>
        <v>2048</v>
      </c>
      <c r="AH163" s="287">
        <f t="shared" si="2040"/>
        <v>2049</v>
      </c>
      <c r="AI163" s="287">
        <f t="shared" si="2040"/>
        <v>2050</v>
      </c>
      <c r="AJ163" s="287">
        <f t="shared" si="2040"/>
        <v>2051</v>
      </c>
      <c r="AK163" s="287">
        <f t="shared" ref="AK163:BB163" si="2041">AK$9</f>
        <v>2052</v>
      </c>
      <c r="AL163" s="287">
        <f t="shared" si="2041"/>
        <v>2053</v>
      </c>
      <c r="AM163" s="287">
        <f t="shared" si="2041"/>
        <v>2054</v>
      </c>
      <c r="AN163" s="287">
        <f t="shared" si="2041"/>
        <v>2055</v>
      </c>
      <c r="AO163" s="287">
        <f t="shared" si="2041"/>
        <v>2056</v>
      </c>
      <c r="AP163" s="287">
        <f t="shared" si="2041"/>
        <v>2057</v>
      </c>
      <c r="AQ163" s="287">
        <f t="shared" si="2041"/>
        <v>2058</v>
      </c>
      <c r="AR163" s="287">
        <f t="shared" si="2041"/>
        <v>2059</v>
      </c>
      <c r="AS163" s="287">
        <f t="shared" si="2041"/>
        <v>2060</v>
      </c>
      <c r="AT163" s="287">
        <f t="shared" si="2041"/>
        <v>2061</v>
      </c>
      <c r="AU163" s="287">
        <f t="shared" si="2041"/>
        <v>2062</v>
      </c>
      <c r="AV163" s="287">
        <f t="shared" si="2041"/>
        <v>2063</v>
      </c>
      <c r="AW163" s="287">
        <f t="shared" si="2041"/>
        <v>2064</v>
      </c>
      <c r="AX163" s="287">
        <f t="shared" si="2041"/>
        <v>2065</v>
      </c>
      <c r="AY163" s="287">
        <f t="shared" si="2041"/>
        <v>2066</v>
      </c>
      <c r="AZ163" s="287">
        <f t="shared" si="2041"/>
        <v>2067</v>
      </c>
      <c r="BA163" s="287">
        <f t="shared" si="2041"/>
        <v>2068</v>
      </c>
      <c r="BB163" s="288">
        <f t="shared" si="2041"/>
        <v>2069</v>
      </c>
    </row>
    <row r="164" spans="1:54">
      <c r="A164"/>
      <c r="B164" s="484" t="s">
        <v>273</v>
      </c>
      <c r="C164" s="534"/>
      <c r="D164" s="485"/>
      <c r="E164" s="315">
        <v>0</v>
      </c>
      <c r="F164" s="289">
        <f>E166</f>
        <v>0</v>
      </c>
      <c r="G164" s="289">
        <f t="shared" ref="G164" si="2042">F166</f>
        <v>0</v>
      </c>
      <c r="H164" s="289">
        <f t="shared" ref="H164" si="2043">G166</f>
        <v>0</v>
      </c>
      <c r="I164" s="289">
        <f t="shared" ref="I164" si="2044">H166</f>
        <v>0</v>
      </c>
      <c r="J164" s="289">
        <f t="shared" ref="J164" si="2045">I166</f>
        <v>0</v>
      </c>
      <c r="K164" s="289">
        <f t="shared" ref="K164" si="2046">J166</f>
        <v>0</v>
      </c>
      <c r="L164" s="289">
        <f t="shared" ref="L164" si="2047">K166</f>
        <v>0</v>
      </c>
      <c r="M164" s="289">
        <f t="shared" ref="M164" si="2048">L166</f>
        <v>0</v>
      </c>
      <c r="N164" s="289">
        <f t="shared" ref="N164" si="2049">M166</f>
        <v>0</v>
      </c>
      <c r="O164" s="289">
        <f t="shared" ref="O164" si="2050">N166</f>
        <v>0</v>
      </c>
      <c r="P164" s="289">
        <f t="shared" ref="P164" si="2051">O166</f>
        <v>0</v>
      </c>
      <c r="Q164" s="289">
        <f t="shared" ref="Q164" si="2052">P166</f>
        <v>0</v>
      </c>
      <c r="R164" s="289">
        <f t="shared" ref="R164" si="2053">Q166</f>
        <v>0</v>
      </c>
      <c r="S164" s="289">
        <f t="shared" ref="S164" si="2054">R166</f>
        <v>0</v>
      </c>
      <c r="T164" s="289">
        <f t="shared" ref="T164" si="2055">S166</f>
        <v>0</v>
      </c>
      <c r="U164" s="289">
        <f t="shared" ref="U164" si="2056">T166</f>
        <v>0</v>
      </c>
      <c r="V164" s="289">
        <f t="shared" ref="V164" si="2057">U166</f>
        <v>0</v>
      </c>
      <c r="W164" s="289">
        <f t="shared" ref="W164" si="2058">V166</f>
        <v>0</v>
      </c>
      <c r="X164" s="289">
        <f t="shared" ref="X164" si="2059">W166</f>
        <v>0</v>
      </c>
      <c r="Y164" s="289">
        <f t="shared" ref="Y164" si="2060">X166</f>
        <v>0</v>
      </c>
      <c r="Z164" s="289">
        <f t="shared" ref="Z164" si="2061">Y166</f>
        <v>0</v>
      </c>
      <c r="AA164" s="289">
        <f t="shared" ref="AA164" si="2062">Z166</f>
        <v>0</v>
      </c>
      <c r="AB164" s="289">
        <f t="shared" ref="AB164" si="2063">AA166</f>
        <v>0</v>
      </c>
      <c r="AC164" s="289">
        <f t="shared" ref="AC164" si="2064">AB166</f>
        <v>0</v>
      </c>
      <c r="AD164" s="289">
        <f t="shared" ref="AD164" si="2065">AC166</f>
        <v>0</v>
      </c>
      <c r="AE164" s="289">
        <f t="shared" ref="AE164" si="2066">AD166</f>
        <v>0</v>
      </c>
      <c r="AF164" s="289">
        <f t="shared" ref="AF164" si="2067">AE166</f>
        <v>0</v>
      </c>
      <c r="AG164" s="289">
        <f t="shared" ref="AG164" si="2068">AF166</f>
        <v>0</v>
      </c>
      <c r="AH164" s="289">
        <f t="shared" ref="AH164" si="2069">AG166</f>
        <v>0</v>
      </c>
      <c r="AI164" s="289">
        <f t="shared" ref="AI164" si="2070">AH166</f>
        <v>0</v>
      </c>
      <c r="AJ164" s="289">
        <f t="shared" ref="AJ164" si="2071">AI166</f>
        <v>0</v>
      </c>
      <c r="AK164" s="289">
        <f t="shared" ref="AK164" si="2072">AJ166</f>
        <v>0</v>
      </c>
      <c r="AL164" s="289">
        <f t="shared" ref="AL164" si="2073">AK166</f>
        <v>0</v>
      </c>
      <c r="AM164" s="289">
        <f t="shared" ref="AM164" si="2074">AL166</f>
        <v>0</v>
      </c>
      <c r="AN164" s="289">
        <f t="shared" ref="AN164" si="2075">AM166</f>
        <v>0</v>
      </c>
      <c r="AO164" s="289">
        <f t="shared" ref="AO164" si="2076">AN166</f>
        <v>0</v>
      </c>
      <c r="AP164" s="289">
        <f t="shared" ref="AP164" si="2077">AO166</f>
        <v>0</v>
      </c>
      <c r="AQ164" s="289">
        <f t="shared" ref="AQ164" si="2078">AP166</f>
        <v>0</v>
      </c>
      <c r="AR164" s="289">
        <f t="shared" ref="AR164" si="2079">AQ166</f>
        <v>0</v>
      </c>
      <c r="AS164" s="289">
        <f t="shared" ref="AS164" si="2080">AR166</f>
        <v>0</v>
      </c>
      <c r="AT164" s="289">
        <f t="shared" ref="AT164" si="2081">AS166</f>
        <v>0</v>
      </c>
      <c r="AU164" s="289">
        <f t="shared" ref="AU164" si="2082">AT166</f>
        <v>0</v>
      </c>
      <c r="AV164" s="289">
        <f t="shared" ref="AV164" si="2083">AU166</f>
        <v>0</v>
      </c>
      <c r="AW164" s="289">
        <f t="shared" ref="AW164" si="2084">AV166</f>
        <v>0</v>
      </c>
      <c r="AX164" s="289">
        <f t="shared" ref="AX164" si="2085">AW166</f>
        <v>0</v>
      </c>
      <c r="AY164" s="289">
        <f t="shared" ref="AY164" si="2086">AX166</f>
        <v>0</v>
      </c>
      <c r="AZ164" s="289">
        <f t="shared" ref="AZ164" si="2087">AY166</f>
        <v>0</v>
      </c>
      <c r="BA164" s="289">
        <f t="shared" ref="BA164" si="2088">AZ166</f>
        <v>0</v>
      </c>
      <c r="BB164" s="290">
        <f t="shared" ref="BB164" si="2089">BA166</f>
        <v>0</v>
      </c>
    </row>
    <row r="165" spans="1:54">
      <c r="A165"/>
      <c r="B165" s="479" t="s">
        <v>108</v>
      </c>
      <c r="C165" s="533"/>
      <c r="D165" s="480"/>
      <c r="E165" s="297">
        <f>Cockpit!$H$31</f>
        <v>1.4999999999999999E-2</v>
      </c>
      <c r="F165" s="297">
        <f>Cockpit!$H$31</f>
        <v>1.4999999999999999E-2</v>
      </c>
      <c r="G165" s="297">
        <f>Cockpit!$H$31</f>
        <v>1.4999999999999999E-2</v>
      </c>
      <c r="H165" s="297">
        <f>Cockpit!$H$31</f>
        <v>1.4999999999999999E-2</v>
      </c>
      <c r="I165" s="297">
        <f>Cockpit!$H$31</f>
        <v>1.4999999999999999E-2</v>
      </c>
      <c r="J165" s="297">
        <f>Cockpit!$H$31</f>
        <v>1.4999999999999999E-2</v>
      </c>
      <c r="K165" s="297">
        <f>Cockpit!$H$31</f>
        <v>1.4999999999999999E-2</v>
      </c>
      <c r="L165" s="297">
        <f>Cockpit!$H$31</f>
        <v>1.4999999999999999E-2</v>
      </c>
      <c r="M165" s="297">
        <f>Cockpit!$H$31</f>
        <v>1.4999999999999999E-2</v>
      </c>
      <c r="N165" s="297">
        <f>Cockpit!$H$31</f>
        <v>1.4999999999999999E-2</v>
      </c>
      <c r="O165" s="297">
        <f>Cockpit!$H$31</f>
        <v>1.4999999999999999E-2</v>
      </c>
      <c r="P165" s="297">
        <f>Cockpit!$H$31</f>
        <v>1.4999999999999999E-2</v>
      </c>
      <c r="Q165" s="297">
        <f>Cockpit!$H$31</f>
        <v>1.4999999999999999E-2</v>
      </c>
      <c r="R165" s="297">
        <f>Cockpit!$H$31</f>
        <v>1.4999999999999999E-2</v>
      </c>
      <c r="S165" s="297">
        <f>Cockpit!$H$31</f>
        <v>1.4999999999999999E-2</v>
      </c>
      <c r="T165" s="297">
        <f>Cockpit!$H$31</f>
        <v>1.4999999999999999E-2</v>
      </c>
      <c r="U165" s="297">
        <f>Cockpit!$H$31</f>
        <v>1.4999999999999999E-2</v>
      </c>
      <c r="V165" s="297">
        <f>Cockpit!$H$31</f>
        <v>1.4999999999999999E-2</v>
      </c>
      <c r="W165" s="297">
        <f>Cockpit!$H$31</f>
        <v>1.4999999999999999E-2</v>
      </c>
      <c r="X165" s="297">
        <f>Cockpit!$H$31</f>
        <v>1.4999999999999999E-2</v>
      </c>
      <c r="Y165" s="297">
        <f>Cockpit!$H$31</f>
        <v>1.4999999999999999E-2</v>
      </c>
      <c r="Z165" s="297">
        <f>Cockpit!$H$31</f>
        <v>1.4999999999999999E-2</v>
      </c>
      <c r="AA165" s="297">
        <f>Cockpit!$H$31</f>
        <v>1.4999999999999999E-2</v>
      </c>
      <c r="AB165" s="297">
        <f>Cockpit!$H$31</f>
        <v>1.4999999999999999E-2</v>
      </c>
      <c r="AC165" s="297">
        <f>Cockpit!$H$31</f>
        <v>1.4999999999999999E-2</v>
      </c>
      <c r="AD165" s="297">
        <f>Cockpit!$H$31</f>
        <v>1.4999999999999999E-2</v>
      </c>
      <c r="AE165" s="297">
        <f>Cockpit!$H$31</f>
        <v>1.4999999999999999E-2</v>
      </c>
      <c r="AF165" s="297">
        <f>Cockpit!$H$31</f>
        <v>1.4999999999999999E-2</v>
      </c>
      <c r="AG165" s="297">
        <f>Cockpit!$H$31</f>
        <v>1.4999999999999999E-2</v>
      </c>
      <c r="AH165" s="297">
        <f>Cockpit!$H$31</f>
        <v>1.4999999999999999E-2</v>
      </c>
      <c r="AI165" s="297">
        <f>Cockpit!$H$31</f>
        <v>1.4999999999999999E-2</v>
      </c>
      <c r="AJ165" s="297">
        <f>Cockpit!$H$31</f>
        <v>1.4999999999999999E-2</v>
      </c>
      <c r="AK165" s="297">
        <f>Cockpit!$H$31</f>
        <v>1.4999999999999999E-2</v>
      </c>
      <c r="AL165" s="297">
        <f>Cockpit!$H$31</f>
        <v>1.4999999999999999E-2</v>
      </c>
      <c r="AM165" s="297">
        <f>Cockpit!$H$31</f>
        <v>1.4999999999999999E-2</v>
      </c>
      <c r="AN165" s="297">
        <f>Cockpit!$H$31</f>
        <v>1.4999999999999999E-2</v>
      </c>
      <c r="AO165" s="297">
        <f>Cockpit!$H$31</f>
        <v>1.4999999999999999E-2</v>
      </c>
      <c r="AP165" s="297">
        <f>Cockpit!$H$31</f>
        <v>1.4999999999999999E-2</v>
      </c>
      <c r="AQ165" s="297">
        <f>Cockpit!$H$31</f>
        <v>1.4999999999999999E-2</v>
      </c>
      <c r="AR165" s="297">
        <f>Cockpit!$H$31</f>
        <v>1.4999999999999999E-2</v>
      </c>
      <c r="AS165" s="297">
        <f>Cockpit!$H$31</f>
        <v>1.4999999999999999E-2</v>
      </c>
      <c r="AT165" s="297">
        <f>Cockpit!$H$31</f>
        <v>1.4999999999999999E-2</v>
      </c>
      <c r="AU165" s="297">
        <f>Cockpit!$H$31</f>
        <v>1.4999999999999999E-2</v>
      </c>
      <c r="AV165" s="297">
        <f>Cockpit!$H$31</f>
        <v>1.4999999999999999E-2</v>
      </c>
      <c r="AW165" s="297">
        <f>Cockpit!$H$31</f>
        <v>1.4999999999999999E-2</v>
      </c>
      <c r="AX165" s="297">
        <f>Cockpit!$H$31</f>
        <v>1.4999999999999999E-2</v>
      </c>
      <c r="AY165" s="297">
        <f>Cockpit!$H$31</f>
        <v>1.4999999999999999E-2</v>
      </c>
      <c r="AZ165" s="297">
        <f>Cockpit!$H$31</f>
        <v>1.4999999999999999E-2</v>
      </c>
      <c r="BA165" s="297">
        <f>Cockpit!$H$31</f>
        <v>1.4999999999999999E-2</v>
      </c>
      <c r="BB165" s="298">
        <f>Cockpit!$H$31</f>
        <v>1.4999999999999999E-2</v>
      </c>
    </row>
    <row r="166" spans="1:54">
      <c r="B166" s="479" t="s">
        <v>70</v>
      </c>
      <c r="C166" s="533"/>
      <c r="D166" s="480"/>
      <c r="E166" s="10">
        <f t="shared" ref="E166:BB166" si="2090">E164*(1+E165)</f>
        <v>0</v>
      </c>
      <c r="F166" s="10">
        <f t="shared" si="2090"/>
        <v>0</v>
      </c>
      <c r="G166" s="10">
        <f t="shared" si="2090"/>
        <v>0</v>
      </c>
      <c r="H166" s="10">
        <f t="shared" si="2090"/>
        <v>0</v>
      </c>
      <c r="I166" s="10">
        <f t="shared" si="2090"/>
        <v>0</v>
      </c>
      <c r="J166" s="10">
        <f t="shared" si="2090"/>
        <v>0</v>
      </c>
      <c r="K166" s="10">
        <f t="shared" si="2090"/>
        <v>0</v>
      </c>
      <c r="L166" s="10">
        <f t="shared" si="2090"/>
        <v>0</v>
      </c>
      <c r="M166" s="10">
        <f t="shared" si="2090"/>
        <v>0</v>
      </c>
      <c r="N166" s="10">
        <f t="shared" si="2090"/>
        <v>0</v>
      </c>
      <c r="O166" s="10">
        <f t="shared" si="2090"/>
        <v>0</v>
      </c>
      <c r="P166" s="10">
        <f t="shared" si="2090"/>
        <v>0</v>
      </c>
      <c r="Q166" s="10">
        <f t="shared" si="2090"/>
        <v>0</v>
      </c>
      <c r="R166" s="10">
        <f t="shared" si="2090"/>
        <v>0</v>
      </c>
      <c r="S166" s="10">
        <f t="shared" si="2090"/>
        <v>0</v>
      </c>
      <c r="T166" s="10">
        <f t="shared" si="2090"/>
        <v>0</v>
      </c>
      <c r="U166" s="10">
        <f t="shared" si="2090"/>
        <v>0</v>
      </c>
      <c r="V166" s="10">
        <f t="shared" si="2090"/>
        <v>0</v>
      </c>
      <c r="W166" s="10">
        <f t="shared" si="2090"/>
        <v>0</v>
      </c>
      <c r="X166" s="10">
        <f t="shared" si="2090"/>
        <v>0</v>
      </c>
      <c r="Y166" s="10">
        <f t="shared" si="2090"/>
        <v>0</v>
      </c>
      <c r="Z166" s="10">
        <f t="shared" si="2090"/>
        <v>0</v>
      </c>
      <c r="AA166" s="10">
        <f t="shared" si="2090"/>
        <v>0</v>
      </c>
      <c r="AB166" s="10">
        <f t="shared" si="2090"/>
        <v>0</v>
      </c>
      <c r="AC166" s="10">
        <f t="shared" si="2090"/>
        <v>0</v>
      </c>
      <c r="AD166" s="10">
        <f t="shared" si="2090"/>
        <v>0</v>
      </c>
      <c r="AE166" s="10">
        <f t="shared" si="2090"/>
        <v>0</v>
      </c>
      <c r="AF166" s="10">
        <f t="shared" si="2090"/>
        <v>0</v>
      </c>
      <c r="AG166" s="10">
        <f t="shared" si="2090"/>
        <v>0</v>
      </c>
      <c r="AH166" s="10">
        <f t="shared" si="2090"/>
        <v>0</v>
      </c>
      <c r="AI166" s="10">
        <f t="shared" si="2090"/>
        <v>0</v>
      </c>
      <c r="AJ166" s="10">
        <f t="shared" si="2090"/>
        <v>0</v>
      </c>
      <c r="AK166" s="10">
        <f t="shared" si="2090"/>
        <v>0</v>
      </c>
      <c r="AL166" s="10">
        <f t="shared" si="2090"/>
        <v>0</v>
      </c>
      <c r="AM166" s="10">
        <f t="shared" si="2090"/>
        <v>0</v>
      </c>
      <c r="AN166" s="10">
        <f t="shared" si="2090"/>
        <v>0</v>
      </c>
      <c r="AO166" s="10">
        <f t="shared" si="2090"/>
        <v>0</v>
      </c>
      <c r="AP166" s="10">
        <f t="shared" si="2090"/>
        <v>0</v>
      </c>
      <c r="AQ166" s="10">
        <f t="shared" si="2090"/>
        <v>0</v>
      </c>
      <c r="AR166" s="10">
        <f t="shared" si="2090"/>
        <v>0</v>
      </c>
      <c r="AS166" s="10">
        <f t="shared" si="2090"/>
        <v>0</v>
      </c>
      <c r="AT166" s="10">
        <f t="shared" si="2090"/>
        <v>0</v>
      </c>
      <c r="AU166" s="10">
        <f t="shared" si="2090"/>
        <v>0</v>
      </c>
      <c r="AV166" s="10">
        <f t="shared" si="2090"/>
        <v>0</v>
      </c>
      <c r="AW166" s="10">
        <f t="shared" si="2090"/>
        <v>0</v>
      </c>
      <c r="AX166" s="10">
        <f t="shared" si="2090"/>
        <v>0</v>
      </c>
      <c r="AY166" s="10">
        <f t="shared" si="2090"/>
        <v>0</v>
      </c>
      <c r="AZ166" s="10">
        <f t="shared" si="2090"/>
        <v>0</v>
      </c>
      <c r="BA166" s="10">
        <f t="shared" si="2090"/>
        <v>0</v>
      </c>
      <c r="BB166" s="291">
        <f t="shared" si="2090"/>
        <v>0</v>
      </c>
    </row>
    <row r="167" spans="1:54" ht="16" thickBot="1">
      <c r="B167" s="535" t="s">
        <v>316</v>
      </c>
      <c r="C167" s="536"/>
      <c r="D167" s="537"/>
      <c r="E167" s="377" t="str">
        <f>IFERROR(E166/$C163,"-")</f>
        <v>-</v>
      </c>
      <c r="F167" s="377" t="str">
        <f>IFERROR(F166/$C163,"-")</f>
        <v>-</v>
      </c>
      <c r="G167" s="377" t="str">
        <f t="shared" ref="G167" si="2091">IFERROR(G166/$C163,"-")</f>
        <v>-</v>
      </c>
      <c r="H167" s="377" t="str">
        <f t="shared" ref="H167" si="2092">IFERROR(H166/$C163,"-")</f>
        <v>-</v>
      </c>
      <c r="I167" s="377" t="str">
        <f t="shared" ref="I167" si="2093">IFERROR(I166/$C163,"-")</f>
        <v>-</v>
      </c>
      <c r="J167" s="377" t="str">
        <f t="shared" ref="J167" si="2094">IFERROR(J166/$C163,"-")</f>
        <v>-</v>
      </c>
      <c r="K167" s="377" t="str">
        <f t="shared" ref="K167" si="2095">IFERROR(K166/$C163,"-")</f>
        <v>-</v>
      </c>
      <c r="L167" s="377" t="str">
        <f t="shared" ref="L167" si="2096">IFERROR(L166/$C163,"-")</f>
        <v>-</v>
      </c>
      <c r="M167" s="377" t="str">
        <f t="shared" ref="M167" si="2097">IFERROR(M166/$C163,"-")</f>
        <v>-</v>
      </c>
      <c r="N167" s="377" t="str">
        <f t="shared" ref="N167" si="2098">IFERROR(N166/$C163,"-")</f>
        <v>-</v>
      </c>
      <c r="O167" s="377" t="str">
        <f t="shared" ref="O167" si="2099">IFERROR(O166/$C163,"-")</f>
        <v>-</v>
      </c>
      <c r="P167" s="377" t="str">
        <f t="shared" ref="P167" si="2100">IFERROR(P166/$C163,"-")</f>
        <v>-</v>
      </c>
      <c r="Q167" s="377" t="str">
        <f t="shared" ref="Q167" si="2101">IFERROR(Q166/$C163,"-")</f>
        <v>-</v>
      </c>
      <c r="R167" s="377" t="str">
        <f t="shared" ref="R167" si="2102">IFERROR(R166/$C163,"-")</f>
        <v>-</v>
      </c>
      <c r="S167" s="377" t="str">
        <f t="shared" ref="S167" si="2103">IFERROR(S166/$C163,"-")</f>
        <v>-</v>
      </c>
      <c r="T167" s="377" t="str">
        <f t="shared" ref="T167" si="2104">IFERROR(T166/$C163,"-")</f>
        <v>-</v>
      </c>
      <c r="U167" s="377" t="str">
        <f t="shared" ref="U167" si="2105">IFERROR(U166/$C163,"-")</f>
        <v>-</v>
      </c>
      <c r="V167" s="377" t="str">
        <f t="shared" ref="V167" si="2106">IFERROR(V166/$C163,"-")</f>
        <v>-</v>
      </c>
      <c r="W167" s="377" t="str">
        <f t="shared" ref="W167" si="2107">IFERROR(W166/$C163,"-")</f>
        <v>-</v>
      </c>
      <c r="X167" s="377" t="str">
        <f t="shared" ref="X167" si="2108">IFERROR(X166/$C163,"-")</f>
        <v>-</v>
      </c>
      <c r="Y167" s="377" t="str">
        <f t="shared" ref="Y167" si="2109">IFERROR(Y166/$C163,"-")</f>
        <v>-</v>
      </c>
      <c r="Z167" s="377" t="str">
        <f t="shared" ref="Z167" si="2110">IFERROR(Z166/$C163,"-")</f>
        <v>-</v>
      </c>
      <c r="AA167" s="377" t="str">
        <f t="shared" ref="AA167" si="2111">IFERROR(AA166/$C163,"-")</f>
        <v>-</v>
      </c>
      <c r="AB167" s="377" t="str">
        <f t="shared" ref="AB167" si="2112">IFERROR(AB166/$C163,"-")</f>
        <v>-</v>
      </c>
      <c r="AC167" s="377" t="str">
        <f t="shared" ref="AC167" si="2113">IFERROR(AC166/$C163,"-")</f>
        <v>-</v>
      </c>
      <c r="AD167" s="377" t="str">
        <f t="shared" ref="AD167" si="2114">IFERROR(AD166/$C163,"-")</f>
        <v>-</v>
      </c>
      <c r="AE167" s="377" t="str">
        <f t="shared" ref="AE167" si="2115">IFERROR(AE166/$C163,"-")</f>
        <v>-</v>
      </c>
      <c r="AF167" s="377" t="str">
        <f t="shared" ref="AF167" si="2116">IFERROR(AF166/$C163,"-")</f>
        <v>-</v>
      </c>
      <c r="AG167" s="377" t="str">
        <f t="shared" ref="AG167" si="2117">IFERROR(AG166/$C163,"-")</f>
        <v>-</v>
      </c>
      <c r="AH167" s="377" t="str">
        <f t="shared" ref="AH167" si="2118">IFERROR(AH166/$C163,"-")</f>
        <v>-</v>
      </c>
      <c r="AI167" s="377" t="str">
        <f t="shared" ref="AI167" si="2119">IFERROR(AI166/$C163,"-")</f>
        <v>-</v>
      </c>
      <c r="AJ167" s="377" t="str">
        <f t="shared" ref="AJ167" si="2120">IFERROR(AJ166/$C163,"-")</f>
        <v>-</v>
      </c>
      <c r="AK167" s="377" t="str">
        <f t="shared" ref="AK167" si="2121">IFERROR(AK166/$C163,"-")</f>
        <v>-</v>
      </c>
      <c r="AL167" s="377" t="str">
        <f t="shared" ref="AL167" si="2122">IFERROR(AL166/$C163,"-")</f>
        <v>-</v>
      </c>
      <c r="AM167" s="377" t="str">
        <f t="shared" ref="AM167" si="2123">IFERROR(AM166/$C163,"-")</f>
        <v>-</v>
      </c>
      <c r="AN167" s="377" t="str">
        <f t="shared" ref="AN167" si="2124">IFERROR(AN166/$C163,"-")</f>
        <v>-</v>
      </c>
      <c r="AO167" s="377" t="str">
        <f t="shared" ref="AO167" si="2125">IFERROR(AO166/$C163,"-")</f>
        <v>-</v>
      </c>
      <c r="AP167" s="377" t="str">
        <f t="shared" ref="AP167" si="2126">IFERROR(AP166/$C163,"-")</f>
        <v>-</v>
      </c>
      <c r="AQ167" s="377" t="str">
        <f t="shared" ref="AQ167" si="2127">IFERROR(AQ166/$C163,"-")</f>
        <v>-</v>
      </c>
      <c r="AR167" s="377" t="str">
        <f t="shared" ref="AR167" si="2128">IFERROR(AR166/$C163,"-")</f>
        <v>-</v>
      </c>
      <c r="AS167" s="377" t="str">
        <f t="shared" ref="AS167" si="2129">IFERROR(AS166/$C163,"-")</f>
        <v>-</v>
      </c>
      <c r="AT167" s="377" t="str">
        <f t="shared" ref="AT167" si="2130">IFERROR(AT166/$C163,"-")</f>
        <v>-</v>
      </c>
      <c r="AU167" s="377" t="str">
        <f t="shared" ref="AU167" si="2131">IFERROR(AU166/$C163,"-")</f>
        <v>-</v>
      </c>
      <c r="AV167" s="377" t="str">
        <f t="shared" ref="AV167" si="2132">IFERROR(AV166/$C163,"-")</f>
        <v>-</v>
      </c>
      <c r="AW167" s="377" t="str">
        <f t="shared" ref="AW167" si="2133">IFERROR(AW166/$C163,"-")</f>
        <v>-</v>
      </c>
      <c r="AX167" s="377" t="str">
        <f t="shared" ref="AX167" si="2134">IFERROR(AX166/$C163,"-")</f>
        <v>-</v>
      </c>
      <c r="AY167" s="377" t="str">
        <f t="shared" ref="AY167" si="2135">IFERROR(AY166/$C163,"-")</f>
        <v>-</v>
      </c>
      <c r="AZ167" s="377" t="str">
        <f t="shared" ref="AZ167" si="2136">IFERROR(AZ166/$C163,"-")</f>
        <v>-</v>
      </c>
      <c r="BA167" s="377" t="str">
        <f t="shared" ref="BA167" si="2137">IFERROR(BA166/$C163,"-")</f>
        <v>-</v>
      </c>
      <c r="BB167" s="378" t="str">
        <f t="shared" ref="BB167" si="2138">IFERROR(BB166/$C163,"-")</f>
        <v>-</v>
      </c>
    </row>
    <row r="168" spans="1:54" ht="17.25" customHeight="1" thickBot="1">
      <c r="J168" s="6"/>
      <c r="K168" s="6"/>
      <c r="L168" s="6"/>
      <c r="M168" s="6"/>
      <c r="O168" s="5"/>
      <c r="P168" s="5"/>
      <c r="Q168" s="5"/>
      <c r="R168" s="5"/>
    </row>
    <row r="169" spans="1:54" ht="17" thickBot="1">
      <c r="A169"/>
      <c r="B169" s="538" t="s">
        <v>333</v>
      </c>
      <c r="C169" s="539"/>
      <c r="D169" s="34"/>
      <c r="E169" s="283"/>
      <c r="J169" s="6"/>
      <c r="K169" s="6"/>
      <c r="L169" s="6"/>
      <c r="M169" s="6"/>
    </row>
    <row r="170" spans="1:54" ht="16" thickBot="1">
      <c r="B170" s="370" t="s">
        <v>11</v>
      </c>
      <c r="C170" s="379">
        <v>0</v>
      </c>
      <c r="D170" s="374"/>
      <c r="E170" s="375">
        <f t="shared" ref="E170:AJ170" si="2139">E$9</f>
        <v>2020</v>
      </c>
      <c r="F170" s="287">
        <f t="shared" si="2139"/>
        <v>2021</v>
      </c>
      <c r="G170" s="287">
        <f t="shared" si="2139"/>
        <v>2022</v>
      </c>
      <c r="H170" s="287">
        <f t="shared" si="2139"/>
        <v>2023</v>
      </c>
      <c r="I170" s="287">
        <f t="shared" si="2139"/>
        <v>2024</v>
      </c>
      <c r="J170" s="287">
        <f t="shared" si="2139"/>
        <v>2025</v>
      </c>
      <c r="K170" s="287">
        <f t="shared" si="2139"/>
        <v>2026</v>
      </c>
      <c r="L170" s="287">
        <f t="shared" si="2139"/>
        <v>2027</v>
      </c>
      <c r="M170" s="287">
        <f t="shared" si="2139"/>
        <v>2028</v>
      </c>
      <c r="N170" s="287">
        <f t="shared" si="2139"/>
        <v>2029</v>
      </c>
      <c r="O170" s="287">
        <f t="shared" si="2139"/>
        <v>2030</v>
      </c>
      <c r="P170" s="287">
        <f t="shared" si="2139"/>
        <v>2031</v>
      </c>
      <c r="Q170" s="287">
        <f t="shared" si="2139"/>
        <v>2032</v>
      </c>
      <c r="R170" s="287">
        <f t="shared" si="2139"/>
        <v>2033</v>
      </c>
      <c r="S170" s="287">
        <f t="shared" si="2139"/>
        <v>2034</v>
      </c>
      <c r="T170" s="287">
        <f t="shared" si="2139"/>
        <v>2035</v>
      </c>
      <c r="U170" s="287">
        <f t="shared" si="2139"/>
        <v>2036</v>
      </c>
      <c r="V170" s="287">
        <f t="shared" si="2139"/>
        <v>2037</v>
      </c>
      <c r="W170" s="287">
        <f t="shared" si="2139"/>
        <v>2038</v>
      </c>
      <c r="X170" s="287">
        <f t="shared" si="2139"/>
        <v>2039</v>
      </c>
      <c r="Y170" s="287">
        <f t="shared" si="2139"/>
        <v>2040</v>
      </c>
      <c r="Z170" s="287">
        <f t="shared" si="2139"/>
        <v>2041</v>
      </c>
      <c r="AA170" s="287">
        <f t="shared" si="2139"/>
        <v>2042</v>
      </c>
      <c r="AB170" s="287">
        <f t="shared" si="2139"/>
        <v>2043</v>
      </c>
      <c r="AC170" s="287">
        <f t="shared" si="2139"/>
        <v>2044</v>
      </c>
      <c r="AD170" s="287">
        <f t="shared" si="2139"/>
        <v>2045</v>
      </c>
      <c r="AE170" s="287">
        <f t="shared" si="2139"/>
        <v>2046</v>
      </c>
      <c r="AF170" s="287">
        <f t="shared" si="2139"/>
        <v>2047</v>
      </c>
      <c r="AG170" s="287">
        <f t="shared" si="2139"/>
        <v>2048</v>
      </c>
      <c r="AH170" s="287">
        <f t="shared" si="2139"/>
        <v>2049</v>
      </c>
      <c r="AI170" s="287">
        <f t="shared" si="2139"/>
        <v>2050</v>
      </c>
      <c r="AJ170" s="287">
        <f t="shared" si="2139"/>
        <v>2051</v>
      </c>
      <c r="AK170" s="287">
        <f t="shared" ref="AK170:BB170" si="2140">AK$9</f>
        <v>2052</v>
      </c>
      <c r="AL170" s="287">
        <f t="shared" si="2140"/>
        <v>2053</v>
      </c>
      <c r="AM170" s="287">
        <f t="shared" si="2140"/>
        <v>2054</v>
      </c>
      <c r="AN170" s="287">
        <f t="shared" si="2140"/>
        <v>2055</v>
      </c>
      <c r="AO170" s="287">
        <f t="shared" si="2140"/>
        <v>2056</v>
      </c>
      <c r="AP170" s="287">
        <f t="shared" si="2140"/>
        <v>2057</v>
      </c>
      <c r="AQ170" s="287">
        <f t="shared" si="2140"/>
        <v>2058</v>
      </c>
      <c r="AR170" s="287">
        <f t="shared" si="2140"/>
        <v>2059</v>
      </c>
      <c r="AS170" s="287">
        <f t="shared" si="2140"/>
        <v>2060</v>
      </c>
      <c r="AT170" s="287">
        <f t="shared" si="2140"/>
        <v>2061</v>
      </c>
      <c r="AU170" s="287">
        <f t="shared" si="2140"/>
        <v>2062</v>
      </c>
      <c r="AV170" s="287">
        <f t="shared" si="2140"/>
        <v>2063</v>
      </c>
      <c r="AW170" s="287">
        <f t="shared" si="2140"/>
        <v>2064</v>
      </c>
      <c r="AX170" s="287">
        <f t="shared" si="2140"/>
        <v>2065</v>
      </c>
      <c r="AY170" s="287">
        <f t="shared" si="2140"/>
        <v>2066</v>
      </c>
      <c r="AZ170" s="287">
        <f t="shared" si="2140"/>
        <v>2067</v>
      </c>
      <c r="BA170" s="287">
        <f t="shared" si="2140"/>
        <v>2068</v>
      </c>
      <c r="BB170" s="288">
        <f t="shared" si="2140"/>
        <v>2069</v>
      </c>
    </row>
    <row r="171" spans="1:54">
      <c r="A171"/>
      <c r="B171" s="484" t="s">
        <v>273</v>
      </c>
      <c r="C171" s="534"/>
      <c r="D171" s="485"/>
      <c r="E171" s="315">
        <v>0</v>
      </c>
      <c r="F171" s="289">
        <f>E173</f>
        <v>0</v>
      </c>
      <c r="G171" s="289">
        <f t="shared" ref="G171" si="2141">F173</f>
        <v>0</v>
      </c>
      <c r="H171" s="289">
        <f t="shared" ref="H171" si="2142">G173</f>
        <v>0</v>
      </c>
      <c r="I171" s="289">
        <f t="shared" ref="I171" si="2143">H173</f>
        <v>0</v>
      </c>
      <c r="J171" s="289">
        <f t="shared" ref="J171" si="2144">I173</f>
        <v>0</v>
      </c>
      <c r="K171" s="289">
        <f t="shared" ref="K171" si="2145">J173</f>
        <v>0</v>
      </c>
      <c r="L171" s="289">
        <f t="shared" ref="L171" si="2146">K173</f>
        <v>0</v>
      </c>
      <c r="M171" s="289">
        <f t="shared" ref="M171" si="2147">L173</f>
        <v>0</v>
      </c>
      <c r="N171" s="289">
        <f t="shared" ref="N171" si="2148">M173</f>
        <v>0</v>
      </c>
      <c r="O171" s="289">
        <f t="shared" ref="O171" si="2149">N173</f>
        <v>0</v>
      </c>
      <c r="P171" s="289">
        <f t="shared" ref="P171" si="2150">O173</f>
        <v>0</v>
      </c>
      <c r="Q171" s="289">
        <f t="shared" ref="Q171" si="2151">P173</f>
        <v>0</v>
      </c>
      <c r="R171" s="289">
        <f t="shared" ref="R171" si="2152">Q173</f>
        <v>0</v>
      </c>
      <c r="S171" s="289">
        <f t="shared" ref="S171" si="2153">R173</f>
        <v>0</v>
      </c>
      <c r="T171" s="289">
        <f t="shared" ref="T171" si="2154">S173</f>
        <v>0</v>
      </c>
      <c r="U171" s="289">
        <f t="shared" ref="U171" si="2155">T173</f>
        <v>0</v>
      </c>
      <c r="V171" s="289">
        <f t="shared" ref="V171" si="2156">U173</f>
        <v>0</v>
      </c>
      <c r="W171" s="289">
        <f t="shared" ref="W171" si="2157">V173</f>
        <v>0</v>
      </c>
      <c r="X171" s="289">
        <f t="shared" ref="X171" si="2158">W173</f>
        <v>0</v>
      </c>
      <c r="Y171" s="289">
        <f t="shared" ref="Y171" si="2159">X173</f>
        <v>0</v>
      </c>
      <c r="Z171" s="289">
        <f t="shared" ref="Z171" si="2160">Y173</f>
        <v>0</v>
      </c>
      <c r="AA171" s="289">
        <f t="shared" ref="AA171" si="2161">Z173</f>
        <v>0</v>
      </c>
      <c r="AB171" s="289">
        <f t="shared" ref="AB171" si="2162">AA173</f>
        <v>0</v>
      </c>
      <c r="AC171" s="289">
        <f t="shared" ref="AC171" si="2163">AB173</f>
        <v>0</v>
      </c>
      <c r="AD171" s="289">
        <f t="shared" ref="AD171" si="2164">AC173</f>
        <v>0</v>
      </c>
      <c r="AE171" s="289">
        <f t="shared" ref="AE171" si="2165">AD173</f>
        <v>0</v>
      </c>
      <c r="AF171" s="289">
        <f t="shared" ref="AF171" si="2166">AE173</f>
        <v>0</v>
      </c>
      <c r="AG171" s="289">
        <f t="shared" ref="AG171" si="2167">AF173</f>
        <v>0</v>
      </c>
      <c r="AH171" s="289">
        <f t="shared" ref="AH171" si="2168">AG173</f>
        <v>0</v>
      </c>
      <c r="AI171" s="289">
        <f t="shared" ref="AI171" si="2169">AH173</f>
        <v>0</v>
      </c>
      <c r="AJ171" s="289">
        <f t="shared" ref="AJ171" si="2170">AI173</f>
        <v>0</v>
      </c>
      <c r="AK171" s="289">
        <f t="shared" ref="AK171" si="2171">AJ173</f>
        <v>0</v>
      </c>
      <c r="AL171" s="289">
        <f t="shared" ref="AL171" si="2172">AK173</f>
        <v>0</v>
      </c>
      <c r="AM171" s="289">
        <f t="shared" ref="AM171" si="2173">AL173</f>
        <v>0</v>
      </c>
      <c r="AN171" s="289">
        <f t="shared" ref="AN171" si="2174">AM173</f>
        <v>0</v>
      </c>
      <c r="AO171" s="289">
        <f t="shared" ref="AO171" si="2175">AN173</f>
        <v>0</v>
      </c>
      <c r="AP171" s="289">
        <f t="shared" ref="AP171" si="2176">AO173</f>
        <v>0</v>
      </c>
      <c r="AQ171" s="289">
        <f t="shared" ref="AQ171" si="2177">AP173</f>
        <v>0</v>
      </c>
      <c r="AR171" s="289">
        <f t="shared" ref="AR171" si="2178">AQ173</f>
        <v>0</v>
      </c>
      <c r="AS171" s="289">
        <f t="shared" ref="AS171" si="2179">AR173</f>
        <v>0</v>
      </c>
      <c r="AT171" s="289">
        <f t="shared" ref="AT171" si="2180">AS173</f>
        <v>0</v>
      </c>
      <c r="AU171" s="289">
        <f t="shared" ref="AU171" si="2181">AT173</f>
        <v>0</v>
      </c>
      <c r="AV171" s="289">
        <f t="shared" ref="AV171" si="2182">AU173</f>
        <v>0</v>
      </c>
      <c r="AW171" s="289">
        <f t="shared" ref="AW171" si="2183">AV173</f>
        <v>0</v>
      </c>
      <c r="AX171" s="289">
        <f t="shared" ref="AX171" si="2184">AW173</f>
        <v>0</v>
      </c>
      <c r="AY171" s="289">
        <f t="shared" ref="AY171" si="2185">AX173</f>
        <v>0</v>
      </c>
      <c r="AZ171" s="289">
        <f t="shared" ref="AZ171" si="2186">AY173</f>
        <v>0</v>
      </c>
      <c r="BA171" s="289">
        <f t="shared" ref="BA171" si="2187">AZ173</f>
        <v>0</v>
      </c>
      <c r="BB171" s="290">
        <f t="shared" ref="BB171" si="2188">BA173</f>
        <v>0</v>
      </c>
    </row>
    <row r="172" spans="1:54">
      <c r="A172"/>
      <c r="B172" s="479" t="s">
        <v>108</v>
      </c>
      <c r="C172" s="533"/>
      <c r="D172" s="480"/>
      <c r="E172" s="297">
        <f>Cockpit!$H$31</f>
        <v>1.4999999999999999E-2</v>
      </c>
      <c r="F172" s="297">
        <f>Cockpit!$H$31</f>
        <v>1.4999999999999999E-2</v>
      </c>
      <c r="G172" s="297">
        <f>Cockpit!$H$31</f>
        <v>1.4999999999999999E-2</v>
      </c>
      <c r="H172" s="297">
        <f>Cockpit!$H$31</f>
        <v>1.4999999999999999E-2</v>
      </c>
      <c r="I172" s="297">
        <f>Cockpit!$H$31</f>
        <v>1.4999999999999999E-2</v>
      </c>
      <c r="J172" s="297">
        <f>Cockpit!$H$31</f>
        <v>1.4999999999999999E-2</v>
      </c>
      <c r="K172" s="297">
        <f>Cockpit!$H$31</f>
        <v>1.4999999999999999E-2</v>
      </c>
      <c r="L172" s="297">
        <f>Cockpit!$H$31</f>
        <v>1.4999999999999999E-2</v>
      </c>
      <c r="M172" s="297">
        <f>Cockpit!$H$31</f>
        <v>1.4999999999999999E-2</v>
      </c>
      <c r="N172" s="297">
        <f>Cockpit!$H$31</f>
        <v>1.4999999999999999E-2</v>
      </c>
      <c r="O172" s="297">
        <f>Cockpit!$H$31</f>
        <v>1.4999999999999999E-2</v>
      </c>
      <c r="P172" s="297">
        <f>Cockpit!$H$31</f>
        <v>1.4999999999999999E-2</v>
      </c>
      <c r="Q172" s="297">
        <f>Cockpit!$H$31</f>
        <v>1.4999999999999999E-2</v>
      </c>
      <c r="R172" s="297">
        <f>Cockpit!$H$31</f>
        <v>1.4999999999999999E-2</v>
      </c>
      <c r="S172" s="297">
        <f>Cockpit!$H$31</f>
        <v>1.4999999999999999E-2</v>
      </c>
      <c r="T172" s="297">
        <f>Cockpit!$H$31</f>
        <v>1.4999999999999999E-2</v>
      </c>
      <c r="U172" s="297">
        <f>Cockpit!$H$31</f>
        <v>1.4999999999999999E-2</v>
      </c>
      <c r="V172" s="297">
        <f>Cockpit!$H$31</f>
        <v>1.4999999999999999E-2</v>
      </c>
      <c r="W172" s="297">
        <f>Cockpit!$H$31</f>
        <v>1.4999999999999999E-2</v>
      </c>
      <c r="X172" s="297">
        <f>Cockpit!$H$31</f>
        <v>1.4999999999999999E-2</v>
      </c>
      <c r="Y172" s="297">
        <f>Cockpit!$H$31</f>
        <v>1.4999999999999999E-2</v>
      </c>
      <c r="Z172" s="297">
        <f>Cockpit!$H$31</f>
        <v>1.4999999999999999E-2</v>
      </c>
      <c r="AA172" s="297">
        <f>Cockpit!$H$31</f>
        <v>1.4999999999999999E-2</v>
      </c>
      <c r="AB172" s="297">
        <f>Cockpit!$H$31</f>
        <v>1.4999999999999999E-2</v>
      </c>
      <c r="AC172" s="297">
        <f>Cockpit!$H$31</f>
        <v>1.4999999999999999E-2</v>
      </c>
      <c r="AD172" s="297">
        <f>Cockpit!$H$31</f>
        <v>1.4999999999999999E-2</v>
      </c>
      <c r="AE172" s="297">
        <f>Cockpit!$H$31</f>
        <v>1.4999999999999999E-2</v>
      </c>
      <c r="AF172" s="297">
        <f>Cockpit!$H$31</f>
        <v>1.4999999999999999E-2</v>
      </c>
      <c r="AG172" s="297">
        <f>Cockpit!$H$31</f>
        <v>1.4999999999999999E-2</v>
      </c>
      <c r="AH172" s="297">
        <f>Cockpit!$H$31</f>
        <v>1.4999999999999999E-2</v>
      </c>
      <c r="AI172" s="297">
        <f>Cockpit!$H$31</f>
        <v>1.4999999999999999E-2</v>
      </c>
      <c r="AJ172" s="297">
        <f>Cockpit!$H$31</f>
        <v>1.4999999999999999E-2</v>
      </c>
      <c r="AK172" s="297">
        <f>Cockpit!$H$31</f>
        <v>1.4999999999999999E-2</v>
      </c>
      <c r="AL172" s="297">
        <f>Cockpit!$H$31</f>
        <v>1.4999999999999999E-2</v>
      </c>
      <c r="AM172" s="297">
        <f>Cockpit!$H$31</f>
        <v>1.4999999999999999E-2</v>
      </c>
      <c r="AN172" s="297">
        <f>Cockpit!$H$31</f>
        <v>1.4999999999999999E-2</v>
      </c>
      <c r="AO172" s="297">
        <f>Cockpit!$H$31</f>
        <v>1.4999999999999999E-2</v>
      </c>
      <c r="AP172" s="297">
        <f>Cockpit!$H$31</f>
        <v>1.4999999999999999E-2</v>
      </c>
      <c r="AQ172" s="297">
        <f>Cockpit!$H$31</f>
        <v>1.4999999999999999E-2</v>
      </c>
      <c r="AR172" s="297">
        <f>Cockpit!$H$31</f>
        <v>1.4999999999999999E-2</v>
      </c>
      <c r="AS172" s="297">
        <f>Cockpit!$H$31</f>
        <v>1.4999999999999999E-2</v>
      </c>
      <c r="AT172" s="297">
        <f>Cockpit!$H$31</f>
        <v>1.4999999999999999E-2</v>
      </c>
      <c r="AU172" s="297">
        <f>Cockpit!$H$31</f>
        <v>1.4999999999999999E-2</v>
      </c>
      <c r="AV172" s="297">
        <f>Cockpit!$H$31</f>
        <v>1.4999999999999999E-2</v>
      </c>
      <c r="AW172" s="297">
        <f>Cockpit!$H$31</f>
        <v>1.4999999999999999E-2</v>
      </c>
      <c r="AX172" s="297">
        <f>Cockpit!$H$31</f>
        <v>1.4999999999999999E-2</v>
      </c>
      <c r="AY172" s="297">
        <f>Cockpit!$H$31</f>
        <v>1.4999999999999999E-2</v>
      </c>
      <c r="AZ172" s="297">
        <f>Cockpit!$H$31</f>
        <v>1.4999999999999999E-2</v>
      </c>
      <c r="BA172" s="297">
        <f>Cockpit!$H$31</f>
        <v>1.4999999999999999E-2</v>
      </c>
      <c r="BB172" s="298">
        <f>Cockpit!$H$31</f>
        <v>1.4999999999999999E-2</v>
      </c>
    </row>
    <row r="173" spans="1:54">
      <c r="B173" s="479" t="s">
        <v>70</v>
      </c>
      <c r="C173" s="533"/>
      <c r="D173" s="480"/>
      <c r="E173" s="10">
        <f t="shared" ref="E173:BB173" si="2189">E171*(1+E172)</f>
        <v>0</v>
      </c>
      <c r="F173" s="10">
        <f t="shared" si="2189"/>
        <v>0</v>
      </c>
      <c r="G173" s="10">
        <f t="shared" si="2189"/>
        <v>0</v>
      </c>
      <c r="H173" s="10">
        <f t="shared" si="2189"/>
        <v>0</v>
      </c>
      <c r="I173" s="10">
        <f t="shared" si="2189"/>
        <v>0</v>
      </c>
      <c r="J173" s="10">
        <f t="shared" si="2189"/>
        <v>0</v>
      </c>
      <c r="K173" s="10">
        <f t="shared" si="2189"/>
        <v>0</v>
      </c>
      <c r="L173" s="10">
        <f t="shared" si="2189"/>
        <v>0</v>
      </c>
      <c r="M173" s="10">
        <f t="shared" si="2189"/>
        <v>0</v>
      </c>
      <c r="N173" s="10">
        <f t="shared" si="2189"/>
        <v>0</v>
      </c>
      <c r="O173" s="10">
        <f t="shared" si="2189"/>
        <v>0</v>
      </c>
      <c r="P173" s="10">
        <f t="shared" si="2189"/>
        <v>0</v>
      </c>
      <c r="Q173" s="10">
        <f t="shared" si="2189"/>
        <v>0</v>
      </c>
      <c r="R173" s="10">
        <f t="shared" si="2189"/>
        <v>0</v>
      </c>
      <c r="S173" s="10">
        <f t="shared" si="2189"/>
        <v>0</v>
      </c>
      <c r="T173" s="10">
        <f t="shared" si="2189"/>
        <v>0</v>
      </c>
      <c r="U173" s="10">
        <f t="shared" si="2189"/>
        <v>0</v>
      </c>
      <c r="V173" s="10">
        <f t="shared" si="2189"/>
        <v>0</v>
      </c>
      <c r="W173" s="10">
        <f t="shared" si="2189"/>
        <v>0</v>
      </c>
      <c r="X173" s="10">
        <f t="shared" si="2189"/>
        <v>0</v>
      </c>
      <c r="Y173" s="10">
        <f t="shared" si="2189"/>
        <v>0</v>
      </c>
      <c r="Z173" s="10">
        <f t="shared" si="2189"/>
        <v>0</v>
      </c>
      <c r="AA173" s="10">
        <f t="shared" si="2189"/>
        <v>0</v>
      </c>
      <c r="AB173" s="10">
        <f t="shared" si="2189"/>
        <v>0</v>
      </c>
      <c r="AC173" s="10">
        <f t="shared" si="2189"/>
        <v>0</v>
      </c>
      <c r="AD173" s="10">
        <f t="shared" si="2189"/>
        <v>0</v>
      </c>
      <c r="AE173" s="10">
        <f t="shared" si="2189"/>
        <v>0</v>
      </c>
      <c r="AF173" s="10">
        <f t="shared" si="2189"/>
        <v>0</v>
      </c>
      <c r="AG173" s="10">
        <f t="shared" si="2189"/>
        <v>0</v>
      </c>
      <c r="AH173" s="10">
        <f t="shared" si="2189"/>
        <v>0</v>
      </c>
      <c r="AI173" s="10">
        <f t="shared" si="2189"/>
        <v>0</v>
      </c>
      <c r="AJ173" s="10">
        <f t="shared" si="2189"/>
        <v>0</v>
      </c>
      <c r="AK173" s="10">
        <f t="shared" si="2189"/>
        <v>0</v>
      </c>
      <c r="AL173" s="10">
        <f t="shared" si="2189"/>
        <v>0</v>
      </c>
      <c r="AM173" s="10">
        <f t="shared" si="2189"/>
        <v>0</v>
      </c>
      <c r="AN173" s="10">
        <f t="shared" si="2189"/>
        <v>0</v>
      </c>
      <c r="AO173" s="10">
        <f t="shared" si="2189"/>
        <v>0</v>
      </c>
      <c r="AP173" s="10">
        <f t="shared" si="2189"/>
        <v>0</v>
      </c>
      <c r="AQ173" s="10">
        <f t="shared" si="2189"/>
        <v>0</v>
      </c>
      <c r="AR173" s="10">
        <f t="shared" si="2189"/>
        <v>0</v>
      </c>
      <c r="AS173" s="10">
        <f t="shared" si="2189"/>
        <v>0</v>
      </c>
      <c r="AT173" s="10">
        <f t="shared" si="2189"/>
        <v>0</v>
      </c>
      <c r="AU173" s="10">
        <f t="shared" si="2189"/>
        <v>0</v>
      </c>
      <c r="AV173" s="10">
        <f t="shared" si="2189"/>
        <v>0</v>
      </c>
      <c r="AW173" s="10">
        <f t="shared" si="2189"/>
        <v>0</v>
      </c>
      <c r="AX173" s="10">
        <f t="shared" si="2189"/>
        <v>0</v>
      </c>
      <c r="AY173" s="10">
        <f t="shared" si="2189"/>
        <v>0</v>
      </c>
      <c r="AZ173" s="10">
        <f t="shared" si="2189"/>
        <v>0</v>
      </c>
      <c r="BA173" s="10">
        <f t="shared" si="2189"/>
        <v>0</v>
      </c>
      <c r="BB173" s="291">
        <f t="shared" si="2189"/>
        <v>0</v>
      </c>
    </row>
    <row r="174" spans="1:54" ht="16" thickBot="1">
      <c r="B174" s="535" t="s">
        <v>316</v>
      </c>
      <c r="C174" s="536"/>
      <c r="D174" s="537"/>
      <c r="E174" s="377" t="str">
        <f>IFERROR(E173/$C170,"-")</f>
        <v>-</v>
      </c>
      <c r="F174" s="377" t="str">
        <f>IFERROR(F173/$C170,"-")</f>
        <v>-</v>
      </c>
      <c r="G174" s="377" t="str">
        <f t="shared" ref="G174" si="2190">IFERROR(G173/$C170,"-")</f>
        <v>-</v>
      </c>
      <c r="H174" s="377" t="str">
        <f t="shared" ref="H174" si="2191">IFERROR(H173/$C170,"-")</f>
        <v>-</v>
      </c>
      <c r="I174" s="377" t="str">
        <f t="shared" ref="I174" si="2192">IFERROR(I173/$C170,"-")</f>
        <v>-</v>
      </c>
      <c r="J174" s="377" t="str">
        <f t="shared" ref="J174" si="2193">IFERROR(J173/$C170,"-")</f>
        <v>-</v>
      </c>
      <c r="K174" s="377" t="str">
        <f t="shared" ref="K174" si="2194">IFERROR(K173/$C170,"-")</f>
        <v>-</v>
      </c>
      <c r="L174" s="377" t="str">
        <f t="shared" ref="L174" si="2195">IFERROR(L173/$C170,"-")</f>
        <v>-</v>
      </c>
      <c r="M174" s="377" t="str">
        <f t="shared" ref="M174" si="2196">IFERROR(M173/$C170,"-")</f>
        <v>-</v>
      </c>
      <c r="N174" s="377" t="str">
        <f t="shared" ref="N174" si="2197">IFERROR(N173/$C170,"-")</f>
        <v>-</v>
      </c>
      <c r="O174" s="377" t="str">
        <f t="shared" ref="O174" si="2198">IFERROR(O173/$C170,"-")</f>
        <v>-</v>
      </c>
      <c r="P174" s="377" t="str">
        <f t="shared" ref="P174" si="2199">IFERROR(P173/$C170,"-")</f>
        <v>-</v>
      </c>
      <c r="Q174" s="377" t="str">
        <f t="shared" ref="Q174" si="2200">IFERROR(Q173/$C170,"-")</f>
        <v>-</v>
      </c>
      <c r="R174" s="377" t="str">
        <f t="shared" ref="R174" si="2201">IFERROR(R173/$C170,"-")</f>
        <v>-</v>
      </c>
      <c r="S174" s="377" t="str">
        <f t="shared" ref="S174" si="2202">IFERROR(S173/$C170,"-")</f>
        <v>-</v>
      </c>
      <c r="T174" s="377" t="str">
        <f t="shared" ref="T174" si="2203">IFERROR(T173/$C170,"-")</f>
        <v>-</v>
      </c>
      <c r="U174" s="377" t="str">
        <f t="shared" ref="U174" si="2204">IFERROR(U173/$C170,"-")</f>
        <v>-</v>
      </c>
      <c r="V174" s="377" t="str">
        <f t="shared" ref="V174" si="2205">IFERROR(V173/$C170,"-")</f>
        <v>-</v>
      </c>
      <c r="W174" s="377" t="str">
        <f t="shared" ref="W174" si="2206">IFERROR(W173/$C170,"-")</f>
        <v>-</v>
      </c>
      <c r="X174" s="377" t="str">
        <f t="shared" ref="X174" si="2207">IFERROR(X173/$C170,"-")</f>
        <v>-</v>
      </c>
      <c r="Y174" s="377" t="str">
        <f t="shared" ref="Y174" si="2208">IFERROR(Y173/$C170,"-")</f>
        <v>-</v>
      </c>
      <c r="Z174" s="377" t="str">
        <f t="shared" ref="Z174" si="2209">IFERROR(Z173/$C170,"-")</f>
        <v>-</v>
      </c>
      <c r="AA174" s="377" t="str">
        <f t="shared" ref="AA174" si="2210">IFERROR(AA173/$C170,"-")</f>
        <v>-</v>
      </c>
      <c r="AB174" s="377" t="str">
        <f t="shared" ref="AB174" si="2211">IFERROR(AB173/$C170,"-")</f>
        <v>-</v>
      </c>
      <c r="AC174" s="377" t="str">
        <f t="shared" ref="AC174" si="2212">IFERROR(AC173/$C170,"-")</f>
        <v>-</v>
      </c>
      <c r="AD174" s="377" t="str">
        <f t="shared" ref="AD174" si="2213">IFERROR(AD173/$C170,"-")</f>
        <v>-</v>
      </c>
      <c r="AE174" s="377" t="str">
        <f t="shared" ref="AE174" si="2214">IFERROR(AE173/$C170,"-")</f>
        <v>-</v>
      </c>
      <c r="AF174" s="377" t="str">
        <f t="shared" ref="AF174" si="2215">IFERROR(AF173/$C170,"-")</f>
        <v>-</v>
      </c>
      <c r="AG174" s="377" t="str">
        <f t="shared" ref="AG174" si="2216">IFERROR(AG173/$C170,"-")</f>
        <v>-</v>
      </c>
      <c r="AH174" s="377" t="str">
        <f t="shared" ref="AH174" si="2217">IFERROR(AH173/$C170,"-")</f>
        <v>-</v>
      </c>
      <c r="AI174" s="377" t="str">
        <f t="shared" ref="AI174" si="2218">IFERROR(AI173/$C170,"-")</f>
        <v>-</v>
      </c>
      <c r="AJ174" s="377" t="str">
        <f t="shared" ref="AJ174" si="2219">IFERROR(AJ173/$C170,"-")</f>
        <v>-</v>
      </c>
      <c r="AK174" s="377" t="str">
        <f t="shared" ref="AK174" si="2220">IFERROR(AK173/$C170,"-")</f>
        <v>-</v>
      </c>
      <c r="AL174" s="377" t="str">
        <f t="shared" ref="AL174" si="2221">IFERROR(AL173/$C170,"-")</f>
        <v>-</v>
      </c>
      <c r="AM174" s="377" t="str">
        <f t="shared" ref="AM174" si="2222">IFERROR(AM173/$C170,"-")</f>
        <v>-</v>
      </c>
      <c r="AN174" s="377" t="str">
        <f t="shared" ref="AN174" si="2223">IFERROR(AN173/$C170,"-")</f>
        <v>-</v>
      </c>
      <c r="AO174" s="377" t="str">
        <f t="shared" ref="AO174" si="2224">IFERROR(AO173/$C170,"-")</f>
        <v>-</v>
      </c>
      <c r="AP174" s="377" t="str">
        <f t="shared" ref="AP174" si="2225">IFERROR(AP173/$C170,"-")</f>
        <v>-</v>
      </c>
      <c r="AQ174" s="377" t="str">
        <f t="shared" ref="AQ174" si="2226">IFERROR(AQ173/$C170,"-")</f>
        <v>-</v>
      </c>
      <c r="AR174" s="377" t="str">
        <f t="shared" ref="AR174" si="2227">IFERROR(AR173/$C170,"-")</f>
        <v>-</v>
      </c>
      <c r="AS174" s="377" t="str">
        <f t="shared" ref="AS174" si="2228">IFERROR(AS173/$C170,"-")</f>
        <v>-</v>
      </c>
      <c r="AT174" s="377" t="str">
        <f t="shared" ref="AT174" si="2229">IFERROR(AT173/$C170,"-")</f>
        <v>-</v>
      </c>
      <c r="AU174" s="377" t="str">
        <f t="shared" ref="AU174" si="2230">IFERROR(AU173/$C170,"-")</f>
        <v>-</v>
      </c>
      <c r="AV174" s="377" t="str">
        <f t="shared" ref="AV174" si="2231">IFERROR(AV173/$C170,"-")</f>
        <v>-</v>
      </c>
      <c r="AW174" s="377" t="str">
        <f t="shared" ref="AW174" si="2232">IFERROR(AW173/$C170,"-")</f>
        <v>-</v>
      </c>
      <c r="AX174" s="377" t="str">
        <f t="shared" ref="AX174" si="2233">IFERROR(AX173/$C170,"-")</f>
        <v>-</v>
      </c>
      <c r="AY174" s="377" t="str">
        <f t="shared" ref="AY174" si="2234">IFERROR(AY173/$C170,"-")</f>
        <v>-</v>
      </c>
      <c r="AZ174" s="377" t="str">
        <f t="shared" ref="AZ174" si="2235">IFERROR(AZ173/$C170,"-")</f>
        <v>-</v>
      </c>
      <c r="BA174" s="377" t="str">
        <f t="shared" ref="BA174" si="2236">IFERROR(BA173/$C170,"-")</f>
        <v>-</v>
      </c>
      <c r="BB174" s="378" t="str">
        <f t="shared" ref="BB174" si="2237">IFERROR(BB173/$C170,"-")</f>
        <v>-</v>
      </c>
    </row>
    <row r="175" spans="1:54" ht="17.25" customHeight="1" thickBot="1">
      <c r="J175" s="6"/>
      <c r="K175" s="6"/>
      <c r="L175" s="6"/>
      <c r="M175" s="6"/>
      <c r="O175" s="5"/>
      <c r="P175" s="5"/>
      <c r="Q175" s="5"/>
      <c r="R175" s="5"/>
    </row>
    <row r="176" spans="1:54" ht="17" thickBot="1">
      <c r="A176"/>
      <c r="B176" s="538" t="s">
        <v>334</v>
      </c>
      <c r="C176" s="539"/>
      <c r="D176" s="34"/>
      <c r="E176" s="283"/>
      <c r="J176" s="6"/>
      <c r="K176" s="6"/>
      <c r="L176" s="6"/>
      <c r="M176" s="6"/>
    </row>
    <row r="177" spans="1:54" ht="16" thickBot="1">
      <c r="B177" s="370" t="s">
        <v>11</v>
      </c>
      <c r="C177" s="379">
        <v>0</v>
      </c>
      <c r="D177" s="374"/>
      <c r="E177" s="375">
        <f t="shared" ref="E177:AJ177" si="2238">E$9</f>
        <v>2020</v>
      </c>
      <c r="F177" s="287">
        <f t="shared" si="2238"/>
        <v>2021</v>
      </c>
      <c r="G177" s="287">
        <f t="shared" si="2238"/>
        <v>2022</v>
      </c>
      <c r="H177" s="287">
        <f t="shared" si="2238"/>
        <v>2023</v>
      </c>
      <c r="I177" s="287">
        <f t="shared" si="2238"/>
        <v>2024</v>
      </c>
      <c r="J177" s="287">
        <f t="shared" si="2238"/>
        <v>2025</v>
      </c>
      <c r="K177" s="287">
        <f t="shared" si="2238"/>
        <v>2026</v>
      </c>
      <c r="L177" s="287">
        <f t="shared" si="2238"/>
        <v>2027</v>
      </c>
      <c r="M177" s="287">
        <f t="shared" si="2238"/>
        <v>2028</v>
      </c>
      <c r="N177" s="287">
        <f t="shared" si="2238"/>
        <v>2029</v>
      </c>
      <c r="O177" s="287">
        <f t="shared" si="2238"/>
        <v>2030</v>
      </c>
      <c r="P177" s="287">
        <f t="shared" si="2238"/>
        <v>2031</v>
      </c>
      <c r="Q177" s="287">
        <f t="shared" si="2238"/>
        <v>2032</v>
      </c>
      <c r="R177" s="287">
        <f t="shared" si="2238"/>
        <v>2033</v>
      </c>
      <c r="S177" s="287">
        <f t="shared" si="2238"/>
        <v>2034</v>
      </c>
      <c r="T177" s="287">
        <f t="shared" si="2238"/>
        <v>2035</v>
      </c>
      <c r="U177" s="287">
        <f t="shared" si="2238"/>
        <v>2036</v>
      </c>
      <c r="V177" s="287">
        <f t="shared" si="2238"/>
        <v>2037</v>
      </c>
      <c r="W177" s="287">
        <f t="shared" si="2238"/>
        <v>2038</v>
      </c>
      <c r="X177" s="287">
        <f t="shared" si="2238"/>
        <v>2039</v>
      </c>
      <c r="Y177" s="287">
        <f t="shared" si="2238"/>
        <v>2040</v>
      </c>
      <c r="Z177" s="287">
        <f t="shared" si="2238"/>
        <v>2041</v>
      </c>
      <c r="AA177" s="287">
        <f t="shared" si="2238"/>
        <v>2042</v>
      </c>
      <c r="AB177" s="287">
        <f t="shared" si="2238"/>
        <v>2043</v>
      </c>
      <c r="AC177" s="287">
        <f t="shared" si="2238"/>
        <v>2044</v>
      </c>
      <c r="AD177" s="287">
        <f t="shared" si="2238"/>
        <v>2045</v>
      </c>
      <c r="AE177" s="287">
        <f t="shared" si="2238"/>
        <v>2046</v>
      </c>
      <c r="AF177" s="287">
        <f t="shared" si="2238"/>
        <v>2047</v>
      </c>
      <c r="AG177" s="287">
        <f t="shared" si="2238"/>
        <v>2048</v>
      </c>
      <c r="AH177" s="287">
        <f t="shared" si="2238"/>
        <v>2049</v>
      </c>
      <c r="AI177" s="287">
        <f t="shared" si="2238"/>
        <v>2050</v>
      </c>
      <c r="AJ177" s="287">
        <f t="shared" si="2238"/>
        <v>2051</v>
      </c>
      <c r="AK177" s="287">
        <f t="shared" ref="AK177:BB177" si="2239">AK$9</f>
        <v>2052</v>
      </c>
      <c r="AL177" s="287">
        <f t="shared" si="2239"/>
        <v>2053</v>
      </c>
      <c r="AM177" s="287">
        <f t="shared" si="2239"/>
        <v>2054</v>
      </c>
      <c r="AN177" s="287">
        <f t="shared" si="2239"/>
        <v>2055</v>
      </c>
      <c r="AO177" s="287">
        <f t="shared" si="2239"/>
        <v>2056</v>
      </c>
      <c r="AP177" s="287">
        <f t="shared" si="2239"/>
        <v>2057</v>
      </c>
      <c r="AQ177" s="287">
        <f t="shared" si="2239"/>
        <v>2058</v>
      </c>
      <c r="AR177" s="287">
        <f t="shared" si="2239"/>
        <v>2059</v>
      </c>
      <c r="AS177" s="287">
        <f t="shared" si="2239"/>
        <v>2060</v>
      </c>
      <c r="AT177" s="287">
        <f t="shared" si="2239"/>
        <v>2061</v>
      </c>
      <c r="AU177" s="287">
        <f t="shared" si="2239"/>
        <v>2062</v>
      </c>
      <c r="AV177" s="287">
        <f t="shared" si="2239"/>
        <v>2063</v>
      </c>
      <c r="AW177" s="287">
        <f t="shared" si="2239"/>
        <v>2064</v>
      </c>
      <c r="AX177" s="287">
        <f t="shared" si="2239"/>
        <v>2065</v>
      </c>
      <c r="AY177" s="287">
        <f t="shared" si="2239"/>
        <v>2066</v>
      </c>
      <c r="AZ177" s="287">
        <f t="shared" si="2239"/>
        <v>2067</v>
      </c>
      <c r="BA177" s="287">
        <f t="shared" si="2239"/>
        <v>2068</v>
      </c>
      <c r="BB177" s="288">
        <f t="shared" si="2239"/>
        <v>2069</v>
      </c>
    </row>
    <row r="178" spans="1:54">
      <c r="A178"/>
      <c r="B178" s="484" t="s">
        <v>273</v>
      </c>
      <c r="C178" s="534"/>
      <c r="D178" s="485"/>
      <c r="E178" s="315">
        <v>0</v>
      </c>
      <c r="F178" s="289">
        <f>E180</f>
        <v>0</v>
      </c>
      <c r="G178" s="289">
        <f t="shared" ref="G178" si="2240">F180</f>
        <v>0</v>
      </c>
      <c r="H178" s="289">
        <f t="shared" ref="H178" si="2241">G180</f>
        <v>0</v>
      </c>
      <c r="I178" s="289">
        <f t="shared" ref="I178" si="2242">H180</f>
        <v>0</v>
      </c>
      <c r="J178" s="289">
        <f t="shared" ref="J178" si="2243">I180</f>
        <v>0</v>
      </c>
      <c r="K178" s="289">
        <f t="shared" ref="K178" si="2244">J180</f>
        <v>0</v>
      </c>
      <c r="L178" s="289">
        <f t="shared" ref="L178" si="2245">K180</f>
        <v>0</v>
      </c>
      <c r="M178" s="289">
        <f t="shared" ref="M178" si="2246">L180</f>
        <v>0</v>
      </c>
      <c r="N178" s="289">
        <f t="shared" ref="N178" si="2247">M180</f>
        <v>0</v>
      </c>
      <c r="O178" s="289">
        <f t="shared" ref="O178" si="2248">N180</f>
        <v>0</v>
      </c>
      <c r="P178" s="289">
        <f t="shared" ref="P178" si="2249">O180</f>
        <v>0</v>
      </c>
      <c r="Q178" s="289">
        <f t="shared" ref="Q178" si="2250">P180</f>
        <v>0</v>
      </c>
      <c r="R178" s="289">
        <f t="shared" ref="R178" si="2251">Q180</f>
        <v>0</v>
      </c>
      <c r="S178" s="289">
        <f t="shared" ref="S178" si="2252">R180</f>
        <v>0</v>
      </c>
      <c r="T178" s="289">
        <f t="shared" ref="T178" si="2253">S180</f>
        <v>0</v>
      </c>
      <c r="U178" s="289">
        <f t="shared" ref="U178" si="2254">T180</f>
        <v>0</v>
      </c>
      <c r="V178" s="289">
        <f t="shared" ref="V178" si="2255">U180</f>
        <v>0</v>
      </c>
      <c r="W178" s="289">
        <f t="shared" ref="W178" si="2256">V180</f>
        <v>0</v>
      </c>
      <c r="X178" s="289">
        <f t="shared" ref="X178" si="2257">W180</f>
        <v>0</v>
      </c>
      <c r="Y178" s="289">
        <f t="shared" ref="Y178" si="2258">X180</f>
        <v>0</v>
      </c>
      <c r="Z178" s="289">
        <f t="shared" ref="Z178" si="2259">Y180</f>
        <v>0</v>
      </c>
      <c r="AA178" s="289">
        <f t="shared" ref="AA178" si="2260">Z180</f>
        <v>0</v>
      </c>
      <c r="AB178" s="289">
        <f t="shared" ref="AB178" si="2261">AA180</f>
        <v>0</v>
      </c>
      <c r="AC178" s="289">
        <f t="shared" ref="AC178" si="2262">AB180</f>
        <v>0</v>
      </c>
      <c r="AD178" s="289">
        <f t="shared" ref="AD178" si="2263">AC180</f>
        <v>0</v>
      </c>
      <c r="AE178" s="289">
        <f t="shared" ref="AE178" si="2264">AD180</f>
        <v>0</v>
      </c>
      <c r="AF178" s="289">
        <f t="shared" ref="AF178" si="2265">AE180</f>
        <v>0</v>
      </c>
      <c r="AG178" s="289">
        <f t="shared" ref="AG178" si="2266">AF180</f>
        <v>0</v>
      </c>
      <c r="AH178" s="289">
        <f t="shared" ref="AH178" si="2267">AG180</f>
        <v>0</v>
      </c>
      <c r="AI178" s="289">
        <f t="shared" ref="AI178" si="2268">AH180</f>
        <v>0</v>
      </c>
      <c r="AJ178" s="289">
        <f t="shared" ref="AJ178" si="2269">AI180</f>
        <v>0</v>
      </c>
      <c r="AK178" s="289">
        <f t="shared" ref="AK178" si="2270">AJ180</f>
        <v>0</v>
      </c>
      <c r="AL178" s="289">
        <f t="shared" ref="AL178" si="2271">AK180</f>
        <v>0</v>
      </c>
      <c r="AM178" s="289">
        <f t="shared" ref="AM178" si="2272">AL180</f>
        <v>0</v>
      </c>
      <c r="AN178" s="289">
        <f t="shared" ref="AN178" si="2273">AM180</f>
        <v>0</v>
      </c>
      <c r="AO178" s="289">
        <f t="shared" ref="AO178" si="2274">AN180</f>
        <v>0</v>
      </c>
      <c r="AP178" s="289">
        <f t="shared" ref="AP178" si="2275">AO180</f>
        <v>0</v>
      </c>
      <c r="AQ178" s="289">
        <f t="shared" ref="AQ178" si="2276">AP180</f>
        <v>0</v>
      </c>
      <c r="AR178" s="289">
        <f t="shared" ref="AR178" si="2277">AQ180</f>
        <v>0</v>
      </c>
      <c r="AS178" s="289">
        <f t="shared" ref="AS178" si="2278">AR180</f>
        <v>0</v>
      </c>
      <c r="AT178" s="289">
        <f t="shared" ref="AT178" si="2279">AS180</f>
        <v>0</v>
      </c>
      <c r="AU178" s="289">
        <f t="shared" ref="AU178" si="2280">AT180</f>
        <v>0</v>
      </c>
      <c r="AV178" s="289">
        <f t="shared" ref="AV178" si="2281">AU180</f>
        <v>0</v>
      </c>
      <c r="AW178" s="289">
        <f t="shared" ref="AW178" si="2282">AV180</f>
        <v>0</v>
      </c>
      <c r="AX178" s="289">
        <f t="shared" ref="AX178" si="2283">AW180</f>
        <v>0</v>
      </c>
      <c r="AY178" s="289">
        <f t="shared" ref="AY178" si="2284">AX180</f>
        <v>0</v>
      </c>
      <c r="AZ178" s="289">
        <f t="shared" ref="AZ178" si="2285">AY180</f>
        <v>0</v>
      </c>
      <c r="BA178" s="289">
        <f t="shared" ref="BA178" si="2286">AZ180</f>
        <v>0</v>
      </c>
      <c r="BB178" s="290">
        <f t="shared" ref="BB178" si="2287">BA180</f>
        <v>0</v>
      </c>
    </row>
    <row r="179" spans="1:54">
      <c r="A179"/>
      <c r="B179" s="479" t="s">
        <v>108</v>
      </c>
      <c r="C179" s="533"/>
      <c r="D179" s="480"/>
      <c r="E179" s="297">
        <f>Cockpit!$H$31</f>
        <v>1.4999999999999999E-2</v>
      </c>
      <c r="F179" s="297">
        <f>Cockpit!$H$31</f>
        <v>1.4999999999999999E-2</v>
      </c>
      <c r="G179" s="297">
        <f>Cockpit!$H$31</f>
        <v>1.4999999999999999E-2</v>
      </c>
      <c r="H179" s="297">
        <f>Cockpit!$H$31</f>
        <v>1.4999999999999999E-2</v>
      </c>
      <c r="I179" s="297">
        <f>Cockpit!$H$31</f>
        <v>1.4999999999999999E-2</v>
      </c>
      <c r="J179" s="297">
        <f>Cockpit!$H$31</f>
        <v>1.4999999999999999E-2</v>
      </c>
      <c r="K179" s="297">
        <f>Cockpit!$H$31</f>
        <v>1.4999999999999999E-2</v>
      </c>
      <c r="L179" s="297">
        <f>Cockpit!$H$31</f>
        <v>1.4999999999999999E-2</v>
      </c>
      <c r="M179" s="297">
        <f>Cockpit!$H$31</f>
        <v>1.4999999999999999E-2</v>
      </c>
      <c r="N179" s="297">
        <f>Cockpit!$H$31</f>
        <v>1.4999999999999999E-2</v>
      </c>
      <c r="O179" s="297">
        <f>Cockpit!$H$31</f>
        <v>1.4999999999999999E-2</v>
      </c>
      <c r="P179" s="297">
        <f>Cockpit!$H$31</f>
        <v>1.4999999999999999E-2</v>
      </c>
      <c r="Q179" s="297">
        <f>Cockpit!$H$31</f>
        <v>1.4999999999999999E-2</v>
      </c>
      <c r="R179" s="297">
        <f>Cockpit!$H$31</f>
        <v>1.4999999999999999E-2</v>
      </c>
      <c r="S179" s="297">
        <f>Cockpit!$H$31</f>
        <v>1.4999999999999999E-2</v>
      </c>
      <c r="T179" s="297">
        <f>Cockpit!$H$31</f>
        <v>1.4999999999999999E-2</v>
      </c>
      <c r="U179" s="297">
        <f>Cockpit!$H$31</f>
        <v>1.4999999999999999E-2</v>
      </c>
      <c r="V179" s="297">
        <f>Cockpit!$H$31</f>
        <v>1.4999999999999999E-2</v>
      </c>
      <c r="W179" s="297">
        <f>Cockpit!$H$31</f>
        <v>1.4999999999999999E-2</v>
      </c>
      <c r="X179" s="297">
        <f>Cockpit!$H$31</f>
        <v>1.4999999999999999E-2</v>
      </c>
      <c r="Y179" s="297">
        <f>Cockpit!$H$31</f>
        <v>1.4999999999999999E-2</v>
      </c>
      <c r="Z179" s="297">
        <f>Cockpit!$H$31</f>
        <v>1.4999999999999999E-2</v>
      </c>
      <c r="AA179" s="297">
        <f>Cockpit!$H$31</f>
        <v>1.4999999999999999E-2</v>
      </c>
      <c r="AB179" s="297">
        <f>Cockpit!$H$31</f>
        <v>1.4999999999999999E-2</v>
      </c>
      <c r="AC179" s="297">
        <f>Cockpit!$H$31</f>
        <v>1.4999999999999999E-2</v>
      </c>
      <c r="AD179" s="297">
        <f>Cockpit!$H$31</f>
        <v>1.4999999999999999E-2</v>
      </c>
      <c r="AE179" s="297">
        <f>Cockpit!$H$31</f>
        <v>1.4999999999999999E-2</v>
      </c>
      <c r="AF179" s="297">
        <f>Cockpit!$H$31</f>
        <v>1.4999999999999999E-2</v>
      </c>
      <c r="AG179" s="297">
        <f>Cockpit!$H$31</f>
        <v>1.4999999999999999E-2</v>
      </c>
      <c r="AH179" s="297">
        <f>Cockpit!$H$31</f>
        <v>1.4999999999999999E-2</v>
      </c>
      <c r="AI179" s="297">
        <f>Cockpit!$H$31</f>
        <v>1.4999999999999999E-2</v>
      </c>
      <c r="AJ179" s="297">
        <f>Cockpit!$H$31</f>
        <v>1.4999999999999999E-2</v>
      </c>
      <c r="AK179" s="297">
        <f>Cockpit!$H$31</f>
        <v>1.4999999999999999E-2</v>
      </c>
      <c r="AL179" s="297">
        <f>Cockpit!$H$31</f>
        <v>1.4999999999999999E-2</v>
      </c>
      <c r="AM179" s="297">
        <f>Cockpit!$H$31</f>
        <v>1.4999999999999999E-2</v>
      </c>
      <c r="AN179" s="297">
        <f>Cockpit!$H$31</f>
        <v>1.4999999999999999E-2</v>
      </c>
      <c r="AO179" s="297">
        <f>Cockpit!$H$31</f>
        <v>1.4999999999999999E-2</v>
      </c>
      <c r="AP179" s="297">
        <f>Cockpit!$H$31</f>
        <v>1.4999999999999999E-2</v>
      </c>
      <c r="AQ179" s="297">
        <f>Cockpit!$H$31</f>
        <v>1.4999999999999999E-2</v>
      </c>
      <c r="AR179" s="297">
        <f>Cockpit!$H$31</f>
        <v>1.4999999999999999E-2</v>
      </c>
      <c r="AS179" s="297">
        <f>Cockpit!$H$31</f>
        <v>1.4999999999999999E-2</v>
      </c>
      <c r="AT179" s="297">
        <f>Cockpit!$H$31</f>
        <v>1.4999999999999999E-2</v>
      </c>
      <c r="AU179" s="297">
        <f>Cockpit!$H$31</f>
        <v>1.4999999999999999E-2</v>
      </c>
      <c r="AV179" s="297">
        <f>Cockpit!$H$31</f>
        <v>1.4999999999999999E-2</v>
      </c>
      <c r="AW179" s="297">
        <f>Cockpit!$H$31</f>
        <v>1.4999999999999999E-2</v>
      </c>
      <c r="AX179" s="297">
        <f>Cockpit!$H$31</f>
        <v>1.4999999999999999E-2</v>
      </c>
      <c r="AY179" s="297">
        <f>Cockpit!$H$31</f>
        <v>1.4999999999999999E-2</v>
      </c>
      <c r="AZ179" s="297">
        <f>Cockpit!$H$31</f>
        <v>1.4999999999999999E-2</v>
      </c>
      <c r="BA179" s="297">
        <f>Cockpit!$H$31</f>
        <v>1.4999999999999999E-2</v>
      </c>
      <c r="BB179" s="298">
        <f>Cockpit!$H$31</f>
        <v>1.4999999999999999E-2</v>
      </c>
    </row>
    <row r="180" spans="1:54">
      <c r="B180" s="479" t="s">
        <v>70</v>
      </c>
      <c r="C180" s="533"/>
      <c r="D180" s="480"/>
      <c r="E180" s="10">
        <f t="shared" ref="E180:BB180" si="2288">E178*(1+E179)</f>
        <v>0</v>
      </c>
      <c r="F180" s="10">
        <f t="shared" si="2288"/>
        <v>0</v>
      </c>
      <c r="G180" s="10">
        <f t="shared" si="2288"/>
        <v>0</v>
      </c>
      <c r="H180" s="10">
        <f t="shared" si="2288"/>
        <v>0</v>
      </c>
      <c r="I180" s="10">
        <f t="shared" si="2288"/>
        <v>0</v>
      </c>
      <c r="J180" s="10">
        <f t="shared" si="2288"/>
        <v>0</v>
      </c>
      <c r="K180" s="10">
        <f t="shared" si="2288"/>
        <v>0</v>
      </c>
      <c r="L180" s="10">
        <f t="shared" si="2288"/>
        <v>0</v>
      </c>
      <c r="M180" s="10">
        <f t="shared" si="2288"/>
        <v>0</v>
      </c>
      <c r="N180" s="10">
        <f t="shared" si="2288"/>
        <v>0</v>
      </c>
      <c r="O180" s="10">
        <f t="shared" si="2288"/>
        <v>0</v>
      </c>
      <c r="P180" s="10">
        <f t="shared" si="2288"/>
        <v>0</v>
      </c>
      <c r="Q180" s="10">
        <f t="shared" si="2288"/>
        <v>0</v>
      </c>
      <c r="R180" s="10">
        <f t="shared" si="2288"/>
        <v>0</v>
      </c>
      <c r="S180" s="10">
        <f t="shared" si="2288"/>
        <v>0</v>
      </c>
      <c r="T180" s="10">
        <f t="shared" si="2288"/>
        <v>0</v>
      </c>
      <c r="U180" s="10">
        <f t="shared" si="2288"/>
        <v>0</v>
      </c>
      <c r="V180" s="10">
        <f t="shared" si="2288"/>
        <v>0</v>
      </c>
      <c r="W180" s="10">
        <f t="shared" si="2288"/>
        <v>0</v>
      </c>
      <c r="X180" s="10">
        <f t="shared" si="2288"/>
        <v>0</v>
      </c>
      <c r="Y180" s="10">
        <f t="shared" si="2288"/>
        <v>0</v>
      </c>
      <c r="Z180" s="10">
        <f t="shared" si="2288"/>
        <v>0</v>
      </c>
      <c r="AA180" s="10">
        <f t="shared" si="2288"/>
        <v>0</v>
      </c>
      <c r="AB180" s="10">
        <f t="shared" si="2288"/>
        <v>0</v>
      </c>
      <c r="AC180" s="10">
        <f t="shared" si="2288"/>
        <v>0</v>
      </c>
      <c r="AD180" s="10">
        <f t="shared" si="2288"/>
        <v>0</v>
      </c>
      <c r="AE180" s="10">
        <f t="shared" si="2288"/>
        <v>0</v>
      </c>
      <c r="AF180" s="10">
        <f t="shared" si="2288"/>
        <v>0</v>
      </c>
      <c r="AG180" s="10">
        <f t="shared" si="2288"/>
        <v>0</v>
      </c>
      <c r="AH180" s="10">
        <f t="shared" si="2288"/>
        <v>0</v>
      </c>
      <c r="AI180" s="10">
        <f t="shared" si="2288"/>
        <v>0</v>
      </c>
      <c r="AJ180" s="10">
        <f t="shared" si="2288"/>
        <v>0</v>
      </c>
      <c r="AK180" s="10">
        <f t="shared" si="2288"/>
        <v>0</v>
      </c>
      <c r="AL180" s="10">
        <f t="shared" si="2288"/>
        <v>0</v>
      </c>
      <c r="AM180" s="10">
        <f t="shared" si="2288"/>
        <v>0</v>
      </c>
      <c r="AN180" s="10">
        <f t="shared" si="2288"/>
        <v>0</v>
      </c>
      <c r="AO180" s="10">
        <f t="shared" si="2288"/>
        <v>0</v>
      </c>
      <c r="AP180" s="10">
        <f t="shared" si="2288"/>
        <v>0</v>
      </c>
      <c r="AQ180" s="10">
        <f t="shared" si="2288"/>
        <v>0</v>
      </c>
      <c r="AR180" s="10">
        <f t="shared" si="2288"/>
        <v>0</v>
      </c>
      <c r="AS180" s="10">
        <f t="shared" si="2288"/>
        <v>0</v>
      </c>
      <c r="AT180" s="10">
        <f t="shared" si="2288"/>
        <v>0</v>
      </c>
      <c r="AU180" s="10">
        <f t="shared" si="2288"/>
        <v>0</v>
      </c>
      <c r="AV180" s="10">
        <f t="shared" si="2288"/>
        <v>0</v>
      </c>
      <c r="AW180" s="10">
        <f t="shared" si="2288"/>
        <v>0</v>
      </c>
      <c r="AX180" s="10">
        <f t="shared" si="2288"/>
        <v>0</v>
      </c>
      <c r="AY180" s="10">
        <f t="shared" si="2288"/>
        <v>0</v>
      </c>
      <c r="AZ180" s="10">
        <f t="shared" si="2288"/>
        <v>0</v>
      </c>
      <c r="BA180" s="10">
        <f t="shared" si="2288"/>
        <v>0</v>
      </c>
      <c r="BB180" s="291">
        <f t="shared" si="2288"/>
        <v>0</v>
      </c>
    </row>
    <row r="181" spans="1:54" ht="16" thickBot="1">
      <c r="B181" s="535" t="s">
        <v>316</v>
      </c>
      <c r="C181" s="536"/>
      <c r="D181" s="537"/>
      <c r="E181" s="377" t="str">
        <f>IFERROR(E180/$C177,"-")</f>
        <v>-</v>
      </c>
      <c r="F181" s="377" t="str">
        <f>IFERROR(F180/$C177,"-")</f>
        <v>-</v>
      </c>
      <c r="G181" s="377" t="str">
        <f t="shared" ref="G181" si="2289">IFERROR(G180/$C177,"-")</f>
        <v>-</v>
      </c>
      <c r="H181" s="377" t="str">
        <f t="shared" ref="H181" si="2290">IFERROR(H180/$C177,"-")</f>
        <v>-</v>
      </c>
      <c r="I181" s="377" t="str">
        <f t="shared" ref="I181" si="2291">IFERROR(I180/$C177,"-")</f>
        <v>-</v>
      </c>
      <c r="J181" s="377" t="str">
        <f t="shared" ref="J181" si="2292">IFERROR(J180/$C177,"-")</f>
        <v>-</v>
      </c>
      <c r="K181" s="377" t="str">
        <f t="shared" ref="K181" si="2293">IFERROR(K180/$C177,"-")</f>
        <v>-</v>
      </c>
      <c r="L181" s="377" t="str">
        <f t="shared" ref="L181" si="2294">IFERROR(L180/$C177,"-")</f>
        <v>-</v>
      </c>
      <c r="M181" s="377" t="str">
        <f t="shared" ref="M181" si="2295">IFERROR(M180/$C177,"-")</f>
        <v>-</v>
      </c>
      <c r="N181" s="377" t="str">
        <f t="shared" ref="N181" si="2296">IFERROR(N180/$C177,"-")</f>
        <v>-</v>
      </c>
      <c r="O181" s="377" t="str">
        <f t="shared" ref="O181" si="2297">IFERROR(O180/$C177,"-")</f>
        <v>-</v>
      </c>
      <c r="P181" s="377" t="str">
        <f t="shared" ref="P181" si="2298">IFERROR(P180/$C177,"-")</f>
        <v>-</v>
      </c>
      <c r="Q181" s="377" t="str">
        <f t="shared" ref="Q181" si="2299">IFERROR(Q180/$C177,"-")</f>
        <v>-</v>
      </c>
      <c r="R181" s="377" t="str">
        <f t="shared" ref="R181" si="2300">IFERROR(R180/$C177,"-")</f>
        <v>-</v>
      </c>
      <c r="S181" s="377" t="str">
        <f t="shared" ref="S181" si="2301">IFERROR(S180/$C177,"-")</f>
        <v>-</v>
      </c>
      <c r="T181" s="377" t="str">
        <f t="shared" ref="T181" si="2302">IFERROR(T180/$C177,"-")</f>
        <v>-</v>
      </c>
      <c r="U181" s="377" t="str">
        <f t="shared" ref="U181" si="2303">IFERROR(U180/$C177,"-")</f>
        <v>-</v>
      </c>
      <c r="V181" s="377" t="str">
        <f t="shared" ref="V181" si="2304">IFERROR(V180/$C177,"-")</f>
        <v>-</v>
      </c>
      <c r="W181" s="377" t="str">
        <f t="shared" ref="W181" si="2305">IFERROR(W180/$C177,"-")</f>
        <v>-</v>
      </c>
      <c r="X181" s="377" t="str">
        <f t="shared" ref="X181" si="2306">IFERROR(X180/$C177,"-")</f>
        <v>-</v>
      </c>
      <c r="Y181" s="377" t="str">
        <f t="shared" ref="Y181" si="2307">IFERROR(Y180/$C177,"-")</f>
        <v>-</v>
      </c>
      <c r="Z181" s="377" t="str">
        <f t="shared" ref="Z181" si="2308">IFERROR(Z180/$C177,"-")</f>
        <v>-</v>
      </c>
      <c r="AA181" s="377" t="str">
        <f t="shared" ref="AA181" si="2309">IFERROR(AA180/$C177,"-")</f>
        <v>-</v>
      </c>
      <c r="AB181" s="377" t="str">
        <f t="shared" ref="AB181" si="2310">IFERROR(AB180/$C177,"-")</f>
        <v>-</v>
      </c>
      <c r="AC181" s="377" t="str">
        <f t="shared" ref="AC181" si="2311">IFERROR(AC180/$C177,"-")</f>
        <v>-</v>
      </c>
      <c r="AD181" s="377" t="str">
        <f t="shared" ref="AD181" si="2312">IFERROR(AD180/$C177,"-")</f>
        <v>-</v>
      </c>
      <c r="AE181" s="377" t="str">
        <f t="shared" ref="AE181" si="2313">IFERROR(AE180/$C177,"-")</f>
        <v>-</v>
      </c>
      <c r="AF181" s="377" t="str">
        <f t="shared" ref="AF181" si="2314">IFERROR(AF180/$C177,"-")</f>
        <v>-</v>
      </c>
      <c r="AG181" s="377" t="str">
        <f t="shared" ref="AG181" si="2315">IFERROR(AG180/$C177,"-")</f>
        <v>-</v>
      </c>
      <c r="AH181" s="377" t="str">
        <f t="shared" ref="AH181" si="2316">IFERROR(AH180/$C177,"-")</f>
        <v>-</v>
      </c>
      <c r="AI181" s="377" t="str">
        <f t="shared" ref="AI181" si="2317">IFERROR(AI180/$C177,"-")</f>
        <v>-</v>
      </c>
      <c r="AJ181" s="377" t="str">
        <f t="shared" ref="AJ181" si="2318">IFERROR(AJ180/$C177,"-")</f>
        <v>-</v>
      </c>
      <c r="AK181" s="377" t="str">
        <f t="shared" ref="AK181" si="2319">IFERROR(AK180/$C177,"-")</f>
        <v>-</v>
      </c>
      <c r="AL181" s="377" t="str">
        <f t="shared" ref="AL181" si="2320">IFERROR(AL180/$C177,"-")</f>
        <v>-</v>
      </c>
      <c r="AM181" s="377" t="str">
        <f t="shared" ref="AM181" si="2321">IFERROR(AM180/$C177,"-")</f>
        <v>-</v>
      </c>
      <c r="AN181" s="377" t="str">
        <f t="shared" ref="AN181" si="2322">IFERROR(AN180/$C177,"-")</f>
        <v>-</v>
      </c>
      <c r="AO181" s="377" t="str">
        <f t="shared" ref="AO181" si="2323">IFERROR(AO180/$C177,"-")</f>
        <v>-</v>
      </c>
      <c r="AP181" s="377" t="str">
        <f t="shared" ref="AP181" si="2324">IFERROR(AP180/$C177,"-")</f>
        <v>-</v>
      </c>
      <c r="AQ181" s="377" t="str">
        <f t="shared" ref="AQ181" si="2325">IFERROR(AQ180/$C177,"-")</f>
        <v>-</v>
      </c>
      <c r="AR181" s="377" t="str">
        <f t="shared" ref="AR181" si="2326">IFERROR(AR180/$C177,"-")</f>
        <v>-</v>
      </c>
      <c r="AS181" s="377" t="str">
        <f t="shared" ref="AS181" si="2327">IFERROR(AS180/$C177,"-")</f>
        <v>-</v>
      </c>
      <c r="AT181" s="377" t="str">
        <f t="shared" ref="AT181" si="2328">IFERROR(AT180/$C177,"-")</f>
        <v>-</v>
      </c>
      <c r="AU181" s="377" t="str">
        <f t="shared" ref="AU181" si="2329">IFERROR(AU180/$C177,"-")</f>
        <v>-</v>
      </c>
      <c r="AV181" s="377" t="str">
        <f t="shared" ref="AV181" si="2330">IFERROR(AV180/$C177,"-")</f>
        <v>-</v>
      </c>
      <c r="AW181" s="377" t="str">
        <f t="shared" ref="AW181" si="2331">IFERROR(AW180/$C177,"-")</f>
        <v>-</v>
      </c>
      <c r="AX181" s="377" t="str">
        <f t="shared" ref="AX181" si="2332">IFERROR(AX180/$C177,"-")</f>
        <v>-</v>
      </c>
      <c r="AY181" s="377" t="str">
        <f t="shared" ref="AY181" si="2333">IFERROR(AY180/$C177,"-")</f>
        <v>-</v>
      </c>
      <c r="AZ181" s="377" t="str">
        <f t="shared" ref="AZ181" si="2334">IFERROR(AZ180/$C177,"-")</f>
        <v>-</v>
      </c>
      <c r="BA181" s="377" t="str">
        <f t="shared" ref="BA181" si="2335">IFERROR(BA180/$C177,"-")</f>
        <v>-</v>
      </c>
      <c r="BB181" s="378" t="str">
        <f t="shared" ref="BB181" si="2336">IFERROR(BB180/$C177,"-")</f>
        <v>-</v>
      </c>
    </row>
    <row r="182" spans="1:54" ht="17.25" customHeight="1" thickBot="1">
      <c r="J182" s="6"/>
      <c r="K182" s="6"/>
      <c r="L182" s="6"/>
      <c r="M182" s="6"/>
      <c r="O182" s="5"/>
      <c r="P182" s="5"/>
      <c r="Q182" s="5"/>
      <c r="R182" s="5"/>
    </row>
    <row r="183" spans="1:54" ht="17" thickBot="1">
      <c r="A183"/>
      <c r="B183" s="538" t="s">
        <v>335</v>
      </c>
      <c r="C183" s="539"/>
      <c r="D183" s="34"/>
      <c r="E183" s="283"/>
      <c r="J183" s="6"/>
      <c r="K183" s="6"/>
      <c r="L183" s="6"/>
      <c r="M183" s="6"/>
    </row>
    <row r="184" spans="1:54" ht="16" thickBot="1">
      <c r="B184" s="370" t="s">
        <v>11</v>
      </c>
      <c r="C184" s="379">
        <v>0</v>
      </c>
      <c r="D184" s="374"/>
      <c r="E184" s="375">
        <f t="shared" ref="E184:AJ184" si="2337">E$9</f>
        <v>2020</v>
      </c>
      <c r="F184" s="287">
        <f t="shared" si="2337"/>
        <v>2021</v>
      </c>
      <c r="G184" s="287">
        <f t="shared" si="2337"/>
        <v>2022</v>
      </c>
      <c r="H184" s="287">
        <f t="shared" si="2337"/>
        <v>2023</v>
      </c>
      <c r="I184" s="287">
        <f t="shared" si="2337"/>
        <v>2024</v>
      </c>
      <c r="J184" s="287">
        <f t="shared" si="2337"/>
        <v>2025</v>
      </c>
      <c r="K184" s="287">
        <f t="shared" si="2337"/>
        <v>2026</v>
      </c>
      <c r="L184" s="287">
        <f t="shared" si="2337"/>
        <v>2027</v>
      </c>
      <c r="M184" s="287">
        <f t="shared" si="2337"/>
        <v>2028</v>
      </c>
      <c r="N184" s="287">
        <f t="shared" si="2337"/>
        <v>2029</v>
      </c>
      <c r="O184" s="287">
        <f t="shared" si="2337"/>
        <v>2030</v>
      </c>
      <c r="P184" s="287">
        <f t="shared" si="2337"/>
        <v>2031</v>
      </c>
      <c r="Q184" s="287">
        <f t="shared" si="2337"/>
        <v>2032</v>
      </c>
      <c r="R184" s="287">
        <f t="shared" si="2337"/>
        <v>2033</v>
      </c>
      <c r="S184" s="287">
        <f t="shared" si="2337"/>
        <v>2034</v>
      </c>
      <c r="T184" s="287">
        <f t="shared" si="2337"/>
        <v>2035</v>
      </c>
      <c r="U184" s="287">
        <f t="shared" si="2337"/>
        <v>2036</v>
      </c>
      <c r="V184" s="287">
        <f t="shared" si="2337"/>
        <v>2037</v>
      </c>
      <c r="W184" s="287">
        <f t="shared" si="2337"/>
        <v>2038</v>
      </c>
      <c r="X184" s="287">
        <f t="shared" si="2337"/>
        <v>2039</v>
      </c>
      <c r="Y184" s="287">
        <f t="shared" si="2337"/>
        <v>2040</v>
      </c>
      <c r="Z184" s="287">
        <f t="shared" si="2337"/>
        <v>2041</v>
      </c>
      <c r="AA184" s="287">
        <f t="shared" si="2337"/>
        <v>2042</v>
      </c>
      <c r="AB184" s="287">
        <f t="shared" si="2337"/>
        <v>2043</v>
      </c>
      <c r="AC184" s="287">
        <f t="shared" si="2337"/>
        <v>2044</v>
      </c>
      <c r="AD184" s="287">
        <f t="shared" si="2337"/>
        <v>2045</v>
      </c>
      <c r="AE184" s="287">
        <f t="shared" si="2337"/>
        <v>2046</v>
      </c>
      <c r="AF184" s="287">
        <f t="shared" si="2337"/>
        <v>2047</v>
      </c>
      <c r="AG184" s="287">
        <f t="shared" si="2337"/>
        <v>2048</v>
      </c>
      <c r="AH184" s="287">
        <f t="shared" si="2337"/>
        <v>2049</v>
      </c>
      <c r="AI184" s="287">
        <f t="shared" si="2337"/>
        <v>2050</v>
      </c>
      <c r="AJ184" s="287">
        <f t="shared" si="2337"/>
        <v>2051</v>
      </c>
      <c r="AK184" s="287">
        <f t="shared" ref="AK184:BB184" si="2338">AK$9</f>
        <v>2052</v>
      </c>
      <c r="AL184" s="287">
        <f t="shared" si="2338"/>
        <v>2053</v>
      </c>
      <c r="AM184" s="287">
        <f t="shared" si="2338"/>
        <v>2054</v>
      </c>
      <c r="AN184" s="287">
        <f t="shared" si="2338"/>
        <v>2055</v>
      </c>
      <c r="AO184" s="287">
        <f t="shared" si="2338"/>
        <v>2056</v>
      </c>
      <c r="AP184" s="287">
        <f t="shared" si="2338"/>
        <v>2057</v>
      </c>
      <c r="AQ184" s="287">
        <f t="shared" si="2338"/>
        <v>2058</v>
      </c>
      <c r="AR184" s="287">
        <f t="shared" si="2338"/>
        <v>2059</v>
      </c>
      <c r="AS184" s="287">
        <f t="shared" si="2338"/>
        <v>2060</v>
      </c>
      <c r="AT184" s="287">
        <f t="shared" si="2338"/>
        <v>2061</v>
      </c>
      <c r="AU184" s="287">
        <f t="shared" si="2338"/>
        <v>2062</v>
      </c>
      <c r="AV184" s="287">
        <f t="shared" si="2338"/>
        <v>2063</v>
      </c>
      <c r="AW184" s="287">
        <f t="shared" si="2338"/>
        <v>2064</v>
      </c>
      <c r="AX184" s="287">
        <f t="shared" si="2338"/>
        <v>2065</v>
      </c>
      <c r="AY184" s="287">
        <f t="shared" si="2338"/>
        <v>2066</v>
      </c>
      <c r="AZ184" s="287">
        <f t="shared" si="2338"/>
        <v>2067</v>
      </c>
      <c r="BA184" s="287">
        <f t="shared" si="2338"/>
        <v>2068</v>
      </c>
      <c r="BB184" s="288">
        <f t="shared" si="2338"/>
        <v>2069</v>
      </c>
    </row>
    <row r="185" spans="1:54">
      <c r="A185"/>
      <c r="B185" s="484" t="s">
        <v>273</v>
      </c>
      <c r="C185" s="534"/>
      <c r="D185" s="485"/>
      <c r="E185" s="315">
        <v>0</v>
      </c>
      <c r="F185" s="289">
        <f>E187</f>
        <v>0</v>
      </c>
      <c r="G185" s="289">
        <f t="shared" ref="G185" si="2339">F187</f>
        <v>0</v>
      </c>
      <c r="H185" s="289">
        <f t="shared" ref="H185" si="2340">G187</f>
        <v>0</v>
      </c>
      <c r="I185" s="289">
        <f t="shared" ref="I185" si="2341">H187</f>
        <v>0</v>
      </c>
      <c r="J185" s="289">
        <f t="shared" ref="J185" si="2342">I187</f>
        <v>0</v>
      </c>
      <c r="K185" s="289">
        <f t="shared" ref="K185" si="2343">J187</f>
        <v>0</v>
      </c>
      <c r="L185" s="289">
        <f t="shared" ref="L185" si="2344">K187</f>
        <v>0</v>
      </c>
      <c r="M185" s="289">
        <f t="shared" ref="M185" si="2345">L187</f>
        <v>0</v>
      </c>
      <c r="N185" s="289">
        <f t="shared" ref="N185" si="2346">M187</f>
        <v>0</v>
      </c>
      <c r="O185" s="289">
        <f t="shared" ref="O185" si="2347">N187</f>
        <v>0</v>
      </c>
      <c r="P185" s="289">
        <f t="shared" ref="P185" si="2348">O187</f>
        <v>0</v>
      </c>
      <c r="Q185" s="289">
        <f t="shared" ref="Q185" si="2349">P187</f>
        <v>0</v>
      </c>
      <c r="R185" s="289">
        <f t="shared" ref="R185" si="2350">Q187</f>
        <v>0</v>
      </c>
      <c r="S185" s="289">
        <f t="shared" ref="S185" si="2351">R187</f>
        <v>0</v>
      </c>
      <c r="T185" s="289">
        <f t="shared" ref="T185" si="2352">S187</f>
        <v>0</v>
      </c>
      <c r="U185" s="289">
        <f t="shared" ref="U185" si="2353">T187</f>
        <v>0</v>
      </c>
      <c r="V185" s="289">
        <f t="shared" ref="V185" si="2354">U187</f>
        <v>0</v>
      </c>
      <c r="W185" s="289">
        <f t="shared" ref="W185" si="2355">V187</f>
        <v>0</v>
      </c>
      <c r="X185" s="289">
        <f t="shared" ref="X185" si="2356">W187</f>
        <v>0</v>
      </c>
      <c r="Y185" s="289">
        <f t="shared" ref="Y185" si="2357">X187</f>
        <v>0</v>
      </c>
      <c r="Z185" s="289">
        <f t="shared" ref="Z185" si="2358">Y187</f>
        <v>0</v>
      </c>
      <c r="AA185" s="289">
        <f t="shared" ref="AA185" si="2359">Z187</f>
        <v>0</v>
      </c>
      <c r="AB185" s="289">
        <f t="shared" ref="AB185" si="2360">AA187</f>
        <v>0</v>
      </c>
      <c r="AC185" s="289">
        <f t="shared" ref="AC185" si="2361">AB187</f>
        <v>0</v>
      </c>
      <c r="AD185" s="289">
        <f t="shared" ref="AD185" si="2362">AC187</f>
        <v>0</v>
      </c>
      <c r="AE185" s="289">
        <f t="shared" ref="AE185" si="2363">AD187</f>
        <v>0</v>
      </c>
      <c r="AF185" s="289">
        <f t="shared" ref="AF185" si="2364">AE187</f>
        <v>0</v>
      </c>
      <c r="AG185" s="289">
        <f t="shared" ref="AG185" si="2365">AF187</f>
        <v>0</v>
      </c>
      <c r="AH185" s="289">
        <f t="shared" ref="AH185" si="2366">AG187</f>
        <v>0</v>
      </c>
      <c r="AI185" s="289">
        <f t="shared" ref="AI185" si="2367">AH187</f>
        <v>0</v>
      </c>
      <c r="AJ185" s="289">
        <f t="shared" ref="AJ185" si="2368">AI187</f>
        <v>0</v>
      </c>
      <c r="AK185" s="289">
        <f t="shared" ref="AK185" si="2369">AJ187</f>
        <v>0</v>
      </c>
      <c r="AL185" s="289">
        <f t="shared" ref="AL185" si="2370">AK187</f>
        <v>0</v>
      </c>
      <c r="AM185" s="289">
        <f t="shared" ref="AM185" si="2371">AL187</f>
        <v>0</v>
      </c>
      <c r="AN185" s="289">
        <f t="shared" ref="AN185" si="2372">AM187</f>
        <v>0</v>
      </c>
      <c r="AO185" s="289">
        <f t="shared" ref="AO185" si="2373">AN187</f>
        <v>0</v>
      </c>
      <c r="AP185" s="289">
        <f t="shared" ref="AP185" si="2374">AO187</f>
        <v>0</v>
      </c>
      <c r="AQ185" s="289">
        <f t="shared" ref="AQ185" si="2375">AP187</f>
        <v>0</v>
      </c>
      <c r="AR185" s="289">
        <f t="shared" ref="AR185" si="2376">AQ187</f>
        <v>0</v>
      </c>
      <c r="AS185" s="289">
        <f t="shared" ref="AS185" si="2377">AR187</f>
        <v>0</v>
      </c>
      <c r="AT185" s="289">
        <f t="shared" ref="AT185" si="2378">AS187</f>
        <v>0</v>
      </c>
      <c r="AU185" s="289">
        <f t="shared" ref="AU185" si="2379">AT187</f>
        <v>0</v>
      </c>
      <c r="AV185" s="289">
        <f t="shared" ref="AV185" si="2380">AU187</f>
        <v>0</v>
      </c>
      <c r="AW185" s="289">
        <f t="shared" ref="AW185" si="2381">AV187</f>
        <v>0</v>
      </c>
      <c r="AX185" s="289">
        <f t="shared" ref="AX185" si="2382">AW187</f>
        <v>0</v>
      </c>
      <c r="AY185" s="289">
        <f t="shared" ref="AY185" si="2383">AX187</f>
        <v>0</v>
      </c>
      <c r="AZ185" s="289">
        <f t="shared" ref="AZ185" si="2384">AY187</f>
        <v>0</v>
      </c>
      <c r="BA185" s="289">
        <f t="shared" ref="BA185" si="2385">AZ187</f>
        <v>0</v>
      </c>
      <c r="BB185" s="290">
        <f t="shared" ref="BB185" si="2386">BA187</f>
        <v>0</v>
      </c>
    </row>
    <row r="186" spans="1:54">
      <c r="A186"/>
      <c r="B186" s="479" t="s">
        <v>108</v>
      </c>
      <c r="C186" s="533"/>
      <c r="D186" s="480"/>
      <c r="E186" s="297">
        <f>Cockpit!$H$31</f>
        <v>1.4999999999999999E-2</v>
      </c>
      <c r="F186" s="297">
        <f>Cockpit!$H$31</f>
        <v>1.4999999999999999E-2</v>
      </c>
      <c r="G186" s="297">
        <f>Cockpit!$H$31</f>
        <v>1.4999999999999999E-2</v>
      </c>
      <c r="H186" s="297">
        <f>Cockpit!$H$31</f>
        <v>1.4999999999999999E-2</v>
      </c>
      <c r="I186" s="297">
        <f>Cockpit!$H$31</f>
        <v>1.4999999999999999E-2</v>
      </c>
      <c r="J186" s="297">
        <f>Cockpit!$H$31</f>
        <v>1.4999999999999999E-2</v>
      </c>
      <c r="K186" s="297">
        <f>Cockpit!$H$31</f>
        <v>1.4999999999999999E-2</v>
      </c>
      <c r="L186" s="297">
        <f>Cockpit!$H$31</f>
        <v>1.4999999999999999E-2</v>
      </c>
      <c r="M186" s="297">
        <f>Cockpit!$H$31</f>
        <v>1.4999999999999999E-2</v>
      </c>
      <c r="N186" s="297">
        <f>Cockpit!$H$31</f>
        <v>1.4999999999999999E-2</v>
      </c>
      <c r="O186" s="297">
        <f>Cockpit!$H$31</f>
        <v>1.4999999999999999E-2</v>
      </c>
      <c r="P186" s="297">
        <f>Cockpit!$H$31</f>
        <v>1.4999999999999999E-2</v>
      </c>
      <c r="Q186" s="297">
        <f>Cockpit!$H$31</f>
        <v>1.4999999999999999E-2</v>
      </c>
      <c r="R186" s="297">
        <f>Cockpit!$H$31</f>
        <v>1.4999999999999999E-2</v>
      </c>
      <c r="S186" s="297">
        <f>Cockpit!$H$31</f>
        <v>1.4999999999999999E-2</v>
      </c>
      <c r="T186" s="297">
        <f>Cockpit!$H$31</f>
        <v>1.4999999999999999E-2</v>
      </c>
      <c r="U186" s="297">
        <f>Cockpit!$H$31</f>
        <v>1.4999999999999999E-2</v>
      </c>
      <c r="V186" s="297">
        <f>Cockpit!$H$31</f>
        <v>1.4999999999999999E-2</v>
      </c>
      <c r="W186" s="297">
        <f>Cockpit!$H$31</f>
        <v>1.4999999999999999E-2</v>
      </c>
      <c r="X186" s="297">
        <f>Cockpit!$H$31</f>
        <v>1.4999999999999999E-2</v>
      </c>
      <c r="Y186" s="297">
        <f>Cockpit!$H$31</f>
        <v>1.4999999999999999E-2</v>
      </c>
      <c r="Z186" s="297">
        <f>Cockpit!$H$31</f>
        <v>1.4999999999999999E-2</v>
      </c>
      <c r="AA186" s="297">
        <f>Cockpit!$H$31</f>
        <v>1.4999999999999999E-2</v>
      </c>
      <c r="AB186" s="297">
        <f>Cockpit!$H$31</f>
        <v>1.4999999999999999E-2</v>
      </c>
      <c r="AC186" s="297">
        <f>Cockpit!$H$31</f>
        <v>1.4999999999999999E-2</v>
      </c>
      <c r="AD186" s="297">
        <f>Cockpit!$H$31</f>
        <v>1.4999999999999999E-2</v>
      </c>
      <c r="AE186" s="297">
        <f>Cockpit!$H$31</f>
        <v>1.4999999999999999E-2</v>
      </c>
      <c r="AF186" s="297">
        <f>Cockpit!$H$31</f>
        <v>1.4999999999999999E-2</v>
      </c>
      <c r="AG186" s="297">
        <f>Cockpit!$H$31</f>
        <v>1.4999999999999999E-2</v>
      </c>
      <c r="AH186" s="297">
        <f>Cockpit!$H$31</f>
        <v>1.4999999999999999E-2</v>
      </c>
      <c r="AI186" s="297">
        <f>Cockpit!$H$31</f>
        <v>1.4999999999999999E-2</v>
      </c>
      <c r="AJ186" s="297">
        <f>Cockpit!$H$31</f>
        <v>1.4999999999999999E-2</v>
      </c>
      <c r="AK186" s="297">
        <f>Cockpit!$H$31</f>
        <v>1.4999999999999999E-2</v>
      </c>
      <c r="AL186" s="297">
        <f>Cockpit!$H$31</f>
        <v>1.4999999999999999E-2</v>
      </c>
      <c r="AM186" s="297">
        <f>Cockpit!$H$31</f>
        <v>1.4999999999999999E-2</v>
      </c>
      <c r="AN186" s="297">
        <f>Cockpit!$H$31</f>
        <v>1.4999999999999999E-2</v>
      </c>
      <c r="AO186" s="297">
        <f>Cockpit!$H$31</f>
        <v>1.4999999999999999E-2</v>
      </c>
      <c r="AP186" s="297">
        <f>Cockpit!$H$31</f>
        <v>1.4999999999999999E-2</v>
      </c>
      <c r="AQ186" s="297">
        <f>Cockpit!$H$31</f>
        <v>1.4999999999999999E-2</v>
      </c>
      <c r="AR186" s="297">
        <f>Cockpit!$H$31</f>
        <v>1.4999999999999999E-2</v>
      </c>
      <c r="AS186" s="297">
        <f>Cockpit!$H$31</f>
        <v>1.4999999999999999E-2</v>
      </c>
      <c r="AT186" s="297">
        <f>Cockpit!$H$31</f>
        <v>1.4999999999999999E-2</v>
      </c>
      <c r="AU186" s="297">
        <f>Cockpit!$H$31</f>
        <v>1.4999999999999999E-2</v>
      </c>
      <c r="AV186" s="297">
        <f>Cockpit!$H$31</f>
        <v>1.4999999999999999E-2</v>
      </c>
      <c r="AW186" s="297">
        <f>Cockpit!$H$31</f>
        <v>1.4999999999999999E-2</v>
      </c>
      <c r="AX186" s="297">
        <f>Cockpit!$H$31</f>
        <v>1.4999999999999999E-2</v>
      </c>
      <c r="AY186" s="297">
        <f>Cockpit!$H$31</f>
        <v>1.4999999999999999E-2</v>
      </c>
      <c r="AZ186" s="297">
        <f>Cockpit!$H$31</f>
        <v>1.4999999999999999E-2</v>
      </c>
      <c r="BA186" s="297">
        <f>Cockpit!$H$31</f>
        <v>1.4999999999999999E-2</v>
      </c>
      <c r="BB186" s="298">
        <f>Cockpit!$H$31</f>
        <v>1.4999999999999999E-2</v>
      </c>
    </row>
    <row r="187" spans="1:54">
      <c r="B187" s="479" t="s">
        <v>70</v>
      </c>
      <c r="C187" s="533"/>
      <c r="D187" s="480"/>
      <c r="E187" s="10">
        <f t="shared" ref="E187:BB187" si="2387">E185*(1+E186)</f>
        <v>0</v>
      </c>
      <c r="F187" s="10">
        <f t="shared" si="2387"/>
        <v>0</v>
      </c>
      <c r="G187" s="10">
        <f t="shared" si="2387"/>
        <v>0</v>
      </c>
      <c r="H187" s="10">
        <f t="shared" si="2387"/>
        <v>0</v>
      </c>
      <c r="I187" s="10">
        <f t="shared" si="2387"/>
        <v>0</v>
      </c>
      <c r="J187" s="10">
        <f t="shared" si="2387"/>
        <v>0</v>
      </c>
      <c r="K187" s="10">
        <f t="shared" si="2387"/>
        <v>0</v>
      </c>
      <c r="L187" s="10">
        <f t="shared" si="2387"/>
        <v>0</v>
      </c>
      <c r="M187" s="10">
        <f t="shared" si="2387"/>
        <v>0</v>
      </c>
      <c r="N187" s="10">
        <f t="shared" si="2387"/>
        <v>0</v>
      </c>
      <c r="O187" s="10">
        <f t="shared" si="2387"/>
        <v>0</v>
      </c>
      <c r="P187" s="10">
        <f t="shared" si="2387"/>
        <v>0</v>
      </c>
      <c r="Q187" s="10">
        <f t="shared" si="2387"/>
        <v>0</v>
      </c>
      <c r="R187" s="10">
        <f t="shared" si="2387"/>
        <v>0</v>
      </c>
      <c r="S187" s="10">
        <f t="shared" si="2387"/>
        <v>0</v>
      </c>
      <c r="T187" s="10">
        <f t="shared" si="2387"/>
        <v>0</v>
      </c>
      <c r="U187" s="10">
        <f t="shared" si="2387"/>
        <v>0</v>
      </c>
      <c r="V187" s="10">
        <f t="shared" si="2387"/>
        <v>0</v>
      </c>
      <c r="W187" s="10">
        <f t="shared" si="2387"/>
        <v>0</v>
      </c>
      <c r="X187" s="10">
        <f t="shared" si="2387"/>
        <v>0</v>
      </c>
      <c r="Y187" s="10">
        <f t="shared" si="2387"/>
        <v>0</v>
      </c>
      <c r="Z187" s="10">
        <f t="shared" si="2387"/>
        <v>0</v>
      </c>
      <c r="AA187" s="10">
        <f t="shared" si="2387"/>
        <v>0</v>
      </c>
      <c r="AB187" s="10">
        <f t="shared" si="2387"/>
        <v>0</v>
      </c>
      <c r="AC187" s="10">
        <f t="shared" si="2387"/>
        <v>0</v>
      </c>
      <c r="AD187" s="10">
        <f t="shared" si="2387"/>
        <v>0</v>
      </c>
      <c r="AE187" s="10">
        <f t="shared" si="2387"/>
        <v>0</v>
      </c>
      <c r="AF187" s="10">
        <f t="shared" si="2387"/>
        <v>0</v>
      </c>
      <c r="AG187" s="10">
        <f t="shared" si="2387"/>
        <v>0</v>
      </c>
      <c r="AH187" s="10">
        <f t="shared" si="2387"/>
        <v>0</v>
      </c>
      <c r="AI187" s="10">
        <f t="shared" si="2387"/>
        <v>0</v>
      </c>
      <c r="AJ187" s="10">
        <f t="shared" si="2387"/>
        <v>0</v>
      </c>
      <c r="AK187" s="10">
        <f t="shared" si="2387"/>
        <v>0</v>
      </c>
      <c r="AL187" s="10">
        <f t="shared" si="2387"/>
        <v>0</v>
      </c>
      <c r="AM187" s="10">
        <f t="shared" si="2387"/>
        <v>0</v>
      </c>
      <c r="AN187" s="10">
        <f t="shared" si="2387"/>
        <v>0</v>
      </c>
      <c r="AO187" s="10">
        <f t="shared" si="2387"/>
        <v>0</v>
      </c>
      <c r="AP187" s="10">
        <f t="shared" si="2387"/>
        <v>0</v>
      </c>
      <c r="AQ187" s="10">
        <f t="shared" si="2387"/>
        <v>0</v>
      </c>
      <c r="AR187" s="10">
        <f t="shared" si="2387"/>
        <v>0</v>
      </c>
      <c r="AS187" s="10">
        <f t="shared" si="2387"/>
        <v>0</v>
      </c>
      <c r="AT187" s="10">
        <f t="shared" si="2387"/>
        <v>0</v>
      </c>
      <c r="AU187" s="10">
        <f t="shared" si="2387"/>
        <v>0</v>
      </c>
      <c r="AV187" s="10">
        <f t="shared" si="2387"/>
        <v>0</v>
      </c>
      <c r="AW187" s="10">
        <f t="shared" si="2387"/>
        <v>0</v>
      </c>
      <c r="AX187" s="10">
        <f t="shared" si="2387"/>
        <v>0</v>
      </c>
      <c r="AY187" s="10">
        <f t="shared" si="2387"/>
        <v>0</v>
      </c>
      <c r="AZ187" s="10">
        <f t="shared" si="2387"/>
        <v>0</v>
      </c>
      <c r="BA187" s="10">
        <f t="shared" si="2387"/>
        <v>0</v>
      </c>
      <c r="BB187" s="291">
        <f t="shared" si="2387"/>
        <v>0</v>
      </c>
    </row>
    <row r="188" spans="1:54" ht="16" thickBot="1">
      <c r="B188" s="535" t="s">
        <v>316</v>
      </c>
      <c r="C188" s="536"/>
      <c r="D188" s="537"/>
      <c r="E188" s="377" t="str">
        <f>IFERROR(E187/$C184,"-")</f>
        <v>-</v>
      </c>
      <c r="F188" s="377" t="str">
        <f>IFERROR(F187/$C184,"-")</f>
        <v>-</v>
      </c>
      <c r="G188" s="377" t="str">
        <f t="shared" ref="G188" si="2388">IFERROR(G187/$C184,"-")</f>
        <v>-</v>
      </c>
      <c r="H188" s="377" t="str">
        <f t="shared" ref="H188" si="2389">IFERROR(H187/$C184,"-")</f>
        <v>-</v>
      </c>
      <c r="I188" s="377" t="str">
        <f t="shared" ref="I188" si="2390">IFERROR(I187/$C184,"-")</f>
        <v>-</v>
      </c>
      <c r="J188" s="377" t="str">
        <f t="shared" ref="J188" si="2391">IFERROR(J187/$C184,"-")</f>
        <v>-</v>
      </c>
      <c r="K188" s="377" t="str">
        <f t="shared" ref="K188" si="2392">IFERROR(K187/$C184,"-")</f>
        <v>-</v>
      </c>
      <c r="L188" s="377" t="str">
        <f t="shared" ref="L188" si="2393">IFERROR(L187/$C184,"-")</f>
        <v>-</v>
      </c>
      <c r="M188" s="377" t="str">
        <f t="shared" ref="M188" si="2394">IFERROR(M187/$C184,"-")</f>
        <v>-</v>
      </c>
      <c r="N188" s="377" t="str">
        <f t="shared" ref="N188" si="2395">IFERROR(N187/$C184,"-")</f>
        <v>-</v>
      </c>
      <c r="O188" s="377" t="str">
        <f t="shared" ref="O188" si="2396">IFERROR(O187/$C184,"-")</f>
        <v>-</v>
      </c>
      <c r="P188" s="377" t="str">
        <f t="shared" ref="P188" si="2397">IFERROR(P187/$C184,"-")</f>
        <v>-</v>
      </c>
      <c r="Q188" s="377" t="str">
        <f t="shared" ref="Q188" si="2398">IFERROR(Q187/$C184,"-")</f>
        <v>-</v>
      </c>
      <c r="R188" s="377" t="str">
        <f t="shared" ref="R188" si="2399">IFERROR(R187/$C184,"-")</f>
        <v>-</v>
      </c>
      <c r="S188" s="377" t="str">
        <f t="shared" ref="S188" si="2400">IFERROR(S187/$C184,"-")</f>
        <v>-</v>
      </c>
      <c r="T188" s="377" t="str">
        <f t="shared" ref="T188" si="2401">IFERROR(T187/$C184,"-")</f>
        <v>-</v>
      </c>
      <c r="U188" s="377" t="str">
        <f t="shared" ref="U188" si="2402">IFERROR(U187/$C184,"-")</f>
        <v>-</v>
      </c>
      <c r="V188" s="377" t="str">
        <f t="shared" ref="V188" si="2403">IFERROR(V187/$C184,"-")</f>
        <v>-</v>
      </c>
      <c r="W188" s="377" t="str">
        <f t="shared" ref="W188" si="2404">IFERROR(W187/$C184,"-")</f>
        <v>-</v>
      </c>
      <c r="X188" s="377" t="str">
        <f t="shared" ref="X188" si="2405">IFERROR(X187/$C184,"-")</f>
        <v>-</v>
      </c>
      <c r="Y188" s="377" t="str">
        <f t="shared" ref="Y188" si="2406">IFERROR(Y187/$C184,"-")</f>
        <v>-</v>
      </c>
      <c r="Z188" s="377" t="str">
        <f t="shared" ref="Z188" si="2407">IFERROR(Z187/$C184,"-")</f>
        <v>-</v>
      </c>
      <c r="AA188" s="377" t="str">
        <f t="shared" ref="AA188" si="2408">IFERROR(AA187/$C184,"-")</f>
        <v>-</v>
      </c>
      <c r="AB188" s="377" t="str">
        <f t="shared" ref="AB188" si="2409">IFERROR(AB187/$C184,"-")</f>
        <v>-</v>
      </c>
      <c r="AC188" s="377" t="str">
        <f t="shared" ref="AC188" si="2410">IFERROR(AC187/$C184,"-")</f>
        <v>-</v>
      </c>
      <c r="AD188" s="377" t="str">
        <f t="shared" ref="AD188" si="2411">IFERROR(AD187/$C184,"-")</f>
        <v>-</v>
      </c>
      <c r="AE188" s="377" t="str">
        <f t="shared" ref="AE188" si="2412">IFERROR(AE187/$C184,"-")</f>
        <v>-</v>
      </c>
      <c r="AF188" s="377" t="str">
        <f t="shared" ref="AF188" si="2413">IFERROR(AF187/$C184,"-")</f>
        <v>-</v>
      </c>
      <c r="AG188" s="377" t="str">
        <f t="shared" ref="AG188" si="2414">IFERROR(AG187/$C184,"-")</f>
        <v>-</v>
      </c>
      <c r="AH188" s="377" t="str">
        <f t="shared" ref="AH188" si="2415">IFERROR(AH187/$C184,"-")</f>
        <v>-</v>
      </c>
      <c r="AI188" s="377" t="str">
        <f t="shared" ref="AI188" si="2416">IFERROR(AI187/$C184,"-")</f>
        <v>-</v>
      </c>
      <c r="AJ188" s="377" t="str">
        <f t="shared" ref="AJ188" si="2417">IFERROR(AJ187/$C184,"-")</f>
        <v>-</v>
      </c>
      <c r="AK188" s="377" t="str">
        <f t="shared" ref="AK188" si="2418">IFERROR(AK187/$C184,"-")</f>
        <v>-</v>
      </c>
      <c r="AL188" s="377" t="str">
        <f t="shared" ref="AL188" si="2419">IFERROR(AL187/$C184,"-")</f>
        <v>-</v>
      </c>
      <c r="AM188" s="377" t="str">
        <f t="shared" ref="AM188" si="2420">IFERROR(AM187/$C184,"-")</f>
        <v>-</v>
      </c>
      <c r="AN188" s="377" t="str">
        <f t="shared" ref="AN188" si="2421">IFERROR(AN187/$C184,"-")</f>
        <v>-</v>
      </c>
      <c r="AO188" s="377" t="str">
        <f t="shared" ref="AO188" si="2422">IFERROR(AO187/$C184,"-")</f>
        <v>-</v>
      </c>
      <c r="AP188" s="377" t="str">
        <f t="shared" ref="AP188" si="2423">IFERROR(AP187/$C184,"-")</f>
        <v>-</v>
      </c>
      <c r="AQ188" s="377" t="str">
        <f t="shared" ref="AQ188" si="2424">IFERROR(AQ187/$C184,"-")</f>
        <v>-</v>
      </c>
      <c r="AR188" s="377" t="str">
        <f t="shared" ref="AR188" si="2425">IFERROR(AR187/$C184,"-")</f>
        <v>-</v>
      </c>
      <c r="AS188" s="377" t="str">
        <f t="shared" ref="AS188" si="2426">IFERROR(AS187/$C184,"-")</f>
        <v>-</v>
      </c>
      <c r="AT188" s="377" t="str">
        <f t="shared" ref="AT188" si="2427">IFERROR(AT187/$C184,"-")</f>
        <v>-</v>
      </c>
      <c r="AU188" s="377" t="str">
        <f t="shared" ref="AU188" si="2428">IFERROR(AU187/$C184,"-")</f>
        <v>-</v>
      </c>
      <c r="AV188" s="377" t="str">
        <f t="shared" ref="AV188" si="2429">IFERROR(AV187/$C184,"-")</f>
        <v>-</v>
      </c>
      <c r="AW188" s="377" t="str">
        <f t="shared" ref="AW188" si="2430">IFERROR(AW187/$C184,"-")</f>
        <v>-</v>
      </c>
      <c r="AX188" s="377" t="str">
        <f t="shared" ref="AX188" si="2431">IFERROR(AX187/$C184,"-")</f>
        <v>-</v>
      </c>
      <c r="AY188" s="377" t="str">
        <f t="shared" ref="AY188" si="2432">IFERROR(AY187/$C184,"-")</f>
        <v>-</v>
      </c>
      <c r="AZ188" s="377" t="str">
        <f t="shared" ref="AZ188" si="2433">IFERROR(AZ187/$C184,"-")</f>
        <v>-</v>
      </c>
      <c r="BA188" s="377" t="str">
        <f t="shared" ref="BA188" si="2434">IFERROR(BA187/$C184,"-")</f>
        <v>-</v>
      </c>
      <c r="BB188" s="378" t="str">
        <f t="shared" ref="BB188" si="2435">IFERROR(BB187/$C184,"-")</f>
        <v>-</v>
      </c>
    </row>
    <row r="189" spans="1:54" ht="17.25" customHeight="1" thickBot="1">
      <c r="J189" s="6"/>
      <c r="K189" s="6"/>
      <c r="L189" s="6"/>
      <c r="M189" s="6"/>
      <c r="O189" s="5"/>
      <c r="P189" s="5"/>
      <c r="Q189" s="5"/>
      <c r="R189" s="5"/>
    </row>
    <row r="190" spans="1:54" ht="17" thickBot="1">
      <c r="A190"/>
      <c r="B190" s="538" t="s">
        <v>336</v>
      </c>
      <c r="C190" s="539"/>
      <c r="D190" s="34"/>
      <c r="E190" s="283"/>
      <c r="J190" s="6"/>
      <c r="K190" s="6"/>
      <c r="L190" s="6"/>
      <c r="M190" s="6"/>
    </row>
    <row r="191" spans="1:54" ht="16" thickBot="1">
      <c r="B191" s="370" t="s">
        <v>11</v>
      </c>
      <c r="C191" s="379">
        <v>0</v>
      </c>
      <c r="D191" s="374"/>
      <c r="E191" s="375">
        <f t="shared" ref="E191:AJ191" si="2436">E$9</f>
        <v>2020</v>
      </c>
      <c r="F191" s="287">
        <f t="shared" si="2436"/>
        <v>2021</v>
      </c>
      <c r="G191" s="287">
        <f t="shared" si="2436"/>
        <v>2022</v>
      </c>
      <c r="H191" s="287">
        <f t="shared" si="2436"/>
        <v>2023</v>
      </c>
      <c r="I191" s="287">
        <f t="shared" si="2436"/>
        <v>2024</v>
      </c>
      <c r="J191" s="287">
        <f t="shared" si="2436"/>
        <v>2025</v>
      </c>
      <c r="K191" s="287">
        <f t="shared" si="2436"/>
        <v>2026</v>
      </c>
      <c r="L191" s="287">
        <f t="shared" si="2436"/>
        <v>2027</v>
      </c>
      <c r="M191" s="287">
        <f t="shared" si="2436"/>
        <v>2028</v>
      </c>
      <c r="N191" s="287">
        <f t="shared" si="2436"/>
        <v>2029</v>
      </c>
      <c r="O191" s="287">
        <f t="shared" si="2436"/>
        <v>2030</v>
      </c>
      <c r="P191" s="287">
        <f t="shared" si="2436"/>
        <v>2031</v>
      </c>
      <c r="Q191" s="287">
        <f t="shared" si="2436"/>
        <v>2032</v>
      </c>
      <c r="R191" s="287">
        <f t="shared" si="2436"/>
        <v>2033</v>
      </c>
      <c r="S191" s="287">
        <f t="shared" si="2436"/>
        <v>2034</v>
      </c>
      <c r="T191" s="287">
        <f t="shared" si="2436"/>
        <v>2035</v>
      </c>
      <c r="U191" s="287">
        <f t="shared" si="2436"/>
        <v>2036</v>
      </c>
      <c r="V191" s="287">
        <f t="shared" si="2436"/>
        <v>2037</v>
      </c>
      <c r="W191" s="287">
        <f t="shared" si="2436"/>
        <v>2038</v>
      </c>
      <c r="X191" s="287">
        <f t="shared" si="2436"/>
        <v>2039</v>
      </c>
      <c r="Y191" s="287">
        <f t="shared" si="2436"/>
        <v>2040</v>
      </c>
      <c r="Z191" s="287">
        <f t="shared" si="2436"/>
        <v>2041</v>
      </c>
      <c r="AA191" s="287">
        <f t="shared" si="2436"/>
        <v>2042</v>
      </c>
      <c r="AB191" s="287">
        <f t="shared" si="2436"/>
        <v>2043</v>
      </c>
      <c r="AC191" s="287">
        <f t="shared" si="2436"/>
        <v>2044</v>
      </c>
      <c r="AD191" s="287">
        <f t="shared" si="2436"/>
        <v>2045</v>
      </c>
      <c r="AE191" s="287">
        <f t="shared" si="2436"/>
        <v>2046</v>
      </c>
      <c r="AF191" s="287">
        <f t="shared" si="2436"/>
        <v>2047</v>
      </c>
      <c r="AG191" s="287">
        <f t="shared" si="2436"/>
        <v>2048</v>
      </c>
      <c r="AH191" s="287">
        <f t="shared" si="2436"/>
        <v>2049</v>
      </c>
      <c r="AI191" s="287">
        <f t="shared" si="2436"/>
        <v>2050</v>
      </c>
      <c r="AJ191" s="287">
        <f t="shared" si="2436"/>
        <v>2051</v>
      </c>
      <c r="AK191" s="287">
        <f t="shared" ref="AK191:BB191" si="2437">AK$9</f>
        <v>2052</v>
      </c>
      <c r="AL191" s="287">
        <f t="shared" si="2437"/>
        <v>2053</v>
      </c>
      <c r="AM191" s="287">
        <f t="shared" si="2437"/>
        <v>2054</v>
      </c>
      <c r="AN191" s="287">
        <f t="shared" si="2437"/>
        <v>2055</v>
      </c>
      <c r="AO191" s="287">
        <f t="shared" si="2437"/>
        <v>2056</v>
      </c>
      <c r="AP191" s="287">
        <f t="shared" si="2437"/>
        <v>2057</v>
      </c>
      <c r="AQ191" s="287">
        <f t="shared" si="2437"/>
        <v>2058</v>
      </c>
      <c r="AR191" s="287">
        <f t="shared" si="2437"/>
        <v>2059</v>
      </c>
      <c r="AS191" s="287">
        <f t="shared" si="2437"/>
        <v>2060</v>
      </c>
      <c r="AT191" s="287">
        <f t="shared" si="2437"/>
        <v>2061</v>
      </c>
      <c r="AU191" s="287">
        <f t="shared" si="2437"/>
        <v>2062</v>
      </c>
      <c r="AV191" s="287">
        <f t="shared" si="2437"/>
        <v>2063</v>
      </c>
      <c r="AW191" s="287">
        <f t="shared" si="2437"/>
        <v>2064</v>
      </c>
      <c r="AX191" s="287">
        <f t="shared" si="2437"/>
        <v>2065</v>
      </c>
      <c r="AY191" s="287">
        <f t="shared" si="2437"/>
        <v>2066</v>
      </c>
      <c r="AZ191" s="287">
        <f t="shared" si="2437"/>
        <v>2067</v>
      </c>
      <c r="BA191" s="287">
        <f t="shared" si="2437"/>
        <v>2068</v>
      </c>
      <c r="BB191" s="288">
        <f t="shared" si="2437"/>
        <v>2069</v>
      </c>
    </row>
    <row r="192" spans="1:54">
      <c r="A192"/>
      <c r="B192" s="484" t="s">
        <v>273</v>
      </c>
      <c r="C192" s="534"/>
      <c r="D192" s="485"/>
      <c r="E192" s="315">
        <v>0</v>
      </c>
      <c r="F192" s="289">
        <f>E194</f>
        <v>0</v>
      </c>
      <c r="G192" s="289">
        <f t="shared" ref="G192" si="2438">F194</f>
        <v>0</v>
      </c>
      <c r="H192" s="289">
        <f t="shared" ref="H192" si="2439">G194</f>
        <v>0</v>
      </c>
      <c r="I192" s="289">
        <f t="shared" ref="I192" si="2440">H194</f>
        <v>0</v>
      </c>
      <c r="J192" s="289">
        <f t="shared" ref="J192" si="2441">I194</f>
        <v>0</v>
      </c>
      <c r="K192" s="289">
        <f t="shared" ref="K192" si="2442">J194</f>
        <v>0</v>
      </c>
      <c r="L192" s="289">
        <f t="shared" ref="L192" si="2443">K194</f>
        <v>0</v>
      </c>
      <c r="M192" s="289">
        <f t="shared" ref="M192" si="2444">L194</f>
        <v>0</v>
      </c>
      <c r="N192" s="289">
        <f t="shared" ref="N192" si="2445">M194</f>
        <v>0</v>
      </c>
      <c r="O192" s="289">
        <f t="shared" ref="O192" si="2446">N194</f>
        <v>0</v>
      </c>
      <c r="P192" s="289">
        <f t="shared" ref="P192" si="2447">O194</f>
        <v>0</v>
      </c>
      <c r="Q192" s="289">
        <f t="shared" ref="Q192" si="2448">P194</f>
        <v>0</v>
      </c>
      <c r="R192" s="289">
        <f t="shared" ref="R192" si="2449">Q194</f>
        <v>0</v>
      </c>
      <c r="S192" s="289">
        <f t="shared" ref="S192" si="2450">R194</f>
        <v>0</v>
      </c>
      <c r="T192" s="289">
        <f t="shared" ref="T192" si="2451">S194</f>
        <v>0</v>
      </c>
      <c r="U192" s="289">
        <f t="shared" ref="U192" si="2452">T194</f>
        <v>0</v>
      </c>
      <c r="V192" s="289">
        <f t="shared" ref="V192" si="2453">U194</f>
        <v>0</v>
      </c>
      <c r="W192" s="289">
        <f t="shared" ref="W192" si="2454">V194</f>
        <v>0</v>
      </c>
      <c r="X192" s="289">
        <f t="shared" ref="X192" si="2455">W194</f>
        <v>0</v>
      </c>
      <c r="Y192" s="289">
        <f t="shared" ref="Y192" si="2456">X194</f>
        <v>0</v>
      </c>
      <c r="Z192" s="289">
        <f t="shared" ref="Z192" si="2457">Y194</f>
        <v>0</v>
      </c>
      <c r="AA192" s="289">
        <f t="shared" ref="AA192" si="2458">Z194</f>
        <v>0</v>
      </c>
      <c r="AB192" s="289">
        <f t="shared" ref="AB192" si="2459">AA194</f>
        <v>0</v>
      </c>
      <c r="AC192" s="289">
        <f t="shared" ref="AC192" si="2460">AB194</f>
        <v>0</v>
      </c>
      <c r="AD192" s="289">
        <f t="shared" ref="AD192" si="2461">AC194</f>
        <v>0</v>
      </c>
      <c r="AE192" s="289">
        <f t="shared" ref="AE192" si="2462">AD194</f>
        <v>0</v>
      </c>
      <c r="AF192" s="289">
        <f t="shared" ref="AF192" si="2463">AE194</f>
        <v>0</v>
      </c>
      <c r="AG192" s="289">
        <f t="shared" ref="AG192" si="2464">AF194</f>
        <v>0</v>
      </c>
      <c r="AH192" s="289">
        <f t="shared" ref="AH192" si="2465">AG194</f>
        <v>0</v>
      </c>
      <c r="AI192" s="289">
        <f t="shared" ref="AI192" si="2466">AH194</f>
        <v>0</v>
      </c>
      <c r="AJ192" s="289">
        <f t="shared" ref="AJ192" si="2467">AI194</f>
        <v>0</v>
      </c>
      <c r="AK192" s="289">
        <f t="shared" ref="AK192" si="2468">AJ194</f>
        <v>0</v>
      </c>
      <c r="AL192" s="289">
        <f t="shared" ref="AL192" si="2469">AK194</f>
        <v>0</v>
      </c>
      <c r="AM192" s="289">
        <f t="shared" ref="AM192" si="2470">AL194</f>
        <v>0</v>
      </c>
      <c r="AN192" s="289">
        <f t="shared" ref="AN192" si="2471">AM194</f>
        <v>0</v>
      </c>
      <c r="AO192" s="289">
        <f t="shared" ref="AO192" si="2472">AN194</f>
        <v>0</v>
      </c>
      <c r="AP192" s="289">
        <f t="shared" ref="AP192" si="2473">AO194</f>
        <v>0</v>
      </c>
      <c r="AQ192" s="289">
        <f t="shared" ref="AQ192" si="2474">AP194</f>
        <v>0</v>
      </c>
      <c r="AR192" s="289">
        <f t="shared" ref="AR192" si="2475">AQ194</f>
        <v>0</v>
      </c>
      <c r="AS192" s="289">
        <f t="shared" ref="AS192" si="2476">AR194</f>
        <v>0</v>
      </c>
      <c r="AT192" s="289">
        <f t="shared" ref="AT192" si="2477">AS194</f>
        <v>0</v>
      </c>
      <c r="AU192" s="289">
        <f t="shared" ref="AU192" si="2478">AT194</f>
        <v>0</v>
      </c>
      <c r="AV192" s="289">
        <f t="shared" ref="AV192" si="2479">AU194</f>
        <v>0</v>
      </c>
      <c r="AW192" s="289">
        <f t="shared" ref="AW192" si="2480">AV194</f>
        <v>0</v>
      </c>
      <c r="AX192" s="289">
        <f t="shared" ref="AX192" si="2481">AW194</f>
        <v>0</v>
      </c>
      <c r="AY192" s="289">
        <f t="shared" ref="AY192" si="2482">AX194</f>
        <v>0</v>
      </c>
      <c r="AZ192" s="289">
        <f t="shared" ref="AZ192" si="2483">AY194</f>
        <v>0</v>
      </c>
      <c r="BA192" s="289">
        <f t="shared" ref="BA192" si="2484">AZ194</f>
        <v>0</v>
      </c>
      <c r="BB192" s="290">
        <f t="shared" ref="BB192" si="2485">BA194</f>
        <v>0</v>
      </c>
    </row>
    <row r="193" spans="1:54">
      <c r="A193"/>
      <c r="B193" s="479" t="s">
        <v>108</v>
      </c>
      <c r="C193" s="533"/>
      <c r="D193" s="480"/>
      <c r="E193" s="297">
        <f>Cockpit!$H$31</f>
        <v>1.4999999999999999E-2</v>
      </c>
      <c r="F193" s="297">
        <f>Cockpit!$H$31</f>
        <v>1.4999999999999999E-2</v>
      </c>
      <c r="G193" s="297">
        <f>Cockpit!$H$31</f>
        <v>1.4999999999999999E-2</v>
      </c>
      <c r="H193" s="297">
        <f>Cockpit!$H$31</f>
        <v>1.4999999999999999E-2</v>
      </c>
      <c r="I193" s="297">
        <f>Cockpit!$H$31</f>
        <v>1.4999999999999999E-2</v>
      </c>
      <c r="J193" s="297">
        <f>Cockpit!$H$31</f>
        <v>1.4999999999999999E-2</v>
      </c>
      <c r="K193" s="297">
        <f>Cockpit!$H$31</f>
        <v>1.4999999999999999E-2</v>
      </c>
      <c r="L193" s="297">
        <f>Cockpit!$H$31</f>
        <v>1.4999999999999999E-2</v>
      </c>
      <c r="M193" s="297">
        <f>Cockpit!$H$31</f>
        <v>1.4999999999999999E-2</v>
      </c>
      <c r="N193" s="297">
        <f>Cockpit!$H$31</f>
        <v>1.4999999999999999E-2</v>
      </c>
      <c r="O193" s="297">
        <f>Cockpit!$H$31</f>
        <v>1.4999999999999999E-2</v>
      </c>
      <c r="P193" s="297">
        <f>Cockpit!$H$31</f>
        <v>1.4999999999999999E-2</v>
      </c>
      <c r="Q193" s="297">
        <f>Cockpit!$H$31</f>
        <v>1.4999999999999999E-2</v>
      </c>
      <c r="R193" s="297">
        <f>Cockpit!$H$31</f>
        <v>1.4999999999999999E-2</v>
      </c>
      <c r="S193" s="297">
        <f>Cockpit!$H$31</f>
        <v>1.4999999999999999E-2</v>
      </c>
      <c r="T193" s="297">
        <f>Cockpit!$H$31</f>
        <v>1.4999999999999999E-2</v>
      </c>
      <c r="U193" s="297">
        <f>Cockpit!$H$31</f>
        <v>1.4999999999999999E-2</v>
      </c>
      <c r="V193" s="297">
        <f>Cockpit!$H$31</f>
        <v>1.4999999999999999E-2</v>
      </c>
      <c r="W193" s="297">
        <f>Cockpit!$H$31</f>
        <v>1.4999999999999999E-2</v>
      </c>
      <c r="X193" s="297">
        <f>Cockpit!$H$31</f>
        <v>1.4999999999999999E-2</v>
      </c>
      <c r="Y193" s="297">
        <f>Cockpit!$H$31</f>
        <v>1.4999999999999999E-2</v>
      </c>
      <c r="Z193" s="297">
        <f>Cockpit!$H$31</f>
        <v>1.4999999999999999E-2</v>
      </c>
      <c r="AA193" s="297">
        <f>Cockpit!$H$31</f>
        <v>1.4999999999999999E-2</v>
      </c>
      <c r="AB193" s="297">
        <f>Cockpit!$H$31</f>
        <v>1.4999999999999999E-2</v>
      </c>
      <c r="AC193" s="297">
        <f>Cockpit!$H$31</f>
        <v>1.4999999999999999E-2</v>
      </c>
      <c r="AD193" s="297">
        <f>Cockpit!$H$31</f>
        <v>1.4999999999999999E-2</v>
      </c>
      <c r="AE193" s="297">
        <f>Cockpit!$H$31</f>
        <v>1.4999999999999999E-2</v>
      </c>
      <c r="AF193" s="297">
        <f>Cockpit!$H$31</f>
        <v>1.4999999999999999E-2</v>
      </c>
      <c r="AG193" s="297">
        <f>Cockpit!$H$31</f>
        <v>1.4999999999999999E-2</v>
      </c>
      <c r="AH193" s="297">
        <f>Cockpit!$H$31</f>
        <v>1.4999999999999999E-2</v>
      </c>
      <c r="AI193" s="297">
        <f>Cockpit!$H$31</f>
        <v>1.4999999999999999E-2</v>
      </c>
      <c r="AJ193" s="297">
        <f>Cockpit!$H$31</f>
        <v>1.4999999999999999E-2</v>
      </c>
      <c r="AK193" s="297">
        <f>Cockpit!$H$31</f>
        <v>1.4999999999999999E-2</v>
      </c>
      <c r="AL193" s="297">
        <f>Cockpit!$H$31</f>
        <v>1.4999999999999999E-2</v>
      </c>
      <c r="AM193" s="297">
        <f>Cockpit!$H$31</f>
        <v>1.4999999999999999E-2</v>
      </c>
      <c r="AN193" s="297">
        <f>Cockpit!$H$31</f>
        <v>1.4999999999999999E-2</v>
      </c>
      <c r="AO193" s="297">
        <f>Cockpit!$H$31</f>
        <v>1.4999999999999999E-2</v>
      </c>
      <c r="AP193" s="297">
        <f>Cockpit!$H$31</f>
        <v>1.4999999999999999E-2</v>
      </c>
      <c r="AQ193" s="297">
        <f>Cockpit!$H$31</f>
        <v>1.4999999999999999E-2</v>
      </c>
      <c r="AR193" s="297">
        <f>Cockpit!$H$31</f>
        <v>1.4999999999999999E-2</v>
      </c>
      <c r="AS193" s="297">
        <f>Cockpit!$H$31</f>
        <v>1.4999999999999999E-2</v>
      </c>
      <c r="AT193" s="297">
        <f>Cockpit!$H$31</f>
        <v>1.4999999999999999E-2</v>
      </c>
      <c r="AU193" s="297">
        <f>Cockpit!$H$31</f>
        <v>1.4999999999999999E-2</v>
      </c>
      <c r="AV193" s="297">
        <f>Cockpit!$H$31</f>
        <v>1.4999999999999999E-2</v>
      </c>
      <c r="AW193" s="297">
        <f>Cockpit!$H$31</f>
        <v>1.4999999999999999E-2</v>
      </c>
      <c r="AX193" s="297">
        <f>Cockpit!$H$31</f>
        <v>1.4999999999999999E-2</v>
      </c>
      <c r="AY193" s="297">
        <f>Cockpit!$H$31</f>
        <v>1.4999999999999999E-2</v>
      </c>
      <c r="AZ193" s="297">
        <f>Cockpit!$H$31</f>
        <v>1.4999999999999999E-2</v>
      </c>
      <c r="BA193" s="297">
        <f>Cockpit!$H$31</f>
        <v>1.4999999999999999E-2</v>
      </c>
      <c r="BB193" s="298">
        <f>Cockpit!$H$31</f>
        <v>1.4999999999999999E-2</v>
      </c>
    </row>
    <row r="194" spans="1:54">
      <c r="B194" s="479" t="s">
        <v>70</v>
      </c>
      <c r="C194" s="533"/>
      <c r="D194" s="480"/>
      <c r="E194" s="10">
        <f t="shared" ref="E194:BB194" si="2486">E192*(1+E193)</f>
        <v>0</v>
      </c>
      <c r="F194" s="10">
        <f t="shared" si="2486"/>
        <v>0</v>
      </c>
      <c r="G194" s="10">
        <f t="shared" si="2486"/>
        <v>0</v>
      </c>
      <c r="H194" s="10">
        <f t="shared" si="2486"/>
        <v>0</v>
      </c>
      <c r="I194" s="10">
        <f t="shared" si="2486"/>
        <v>0</v>
      </c>
      <c r="J194" s="10">
        <f t="shared" si="2486"/>
        <v>0</v>
      </c>
      <c r="K194" s="10">
        <f t="shared" si="2486"/>
        <v>0</v>
      </c>
      <c r="L194" s="10">
        <f t="shared" si="2486"/>
        <v>0</v>
      </c>
      <c r="M194" s="10">
        <f t="shared" si="2486"/>
        <v>0</v>
      </c>
      <c r="N194" s="10">
        <f t="shared" si="2486"/>
        <v>0</v>
      </c>
      <c r="O194" s="10">
        <f t="shared" si="2486"/>
        <v>0</v>
      </c>
      <c r="P194" s="10">
        <f t="shared" si="2486"/>
        <v>0</v>
      </c>
      <c r="Q194" s="10">
        <f t="shared" si="2486"/>
        <v>0</v>
      </c>
      <c r="R194" s="10">
        <f t="shared" si="2486"/>
        <v>0</v>
      </c>
      <c r="S194" s="10">
        <f t="shared" si="2486"/>
        <v>0</v>
      </c>
      <c r="T194" s="10">
        <f t="shared" si="2486"/>
        <v>0</v>
      </c>
      <c r="U194" s="10">
        <f t="shared" si="2486"/>
        <v>0</v>
      </c>
      <c r="V194" s="10">
        <f t="shared" si="2486"/>
        <v>0</v>
      </c>
      <c r="W194" s="10">
        <f t="shared" si="2486"/>
        <v>0</v>
      </c>
      <c r="X194" s="10">
        <f t="shared" si="2486"/>
        <v>0</v>
      </c>
      <c r="Y194" s="10">
        <f t="shared" si="2486"/>
        <v>0</v>
      </c>
      <c r="Z194" s="10">
        <f t="shared" si="2486"/>
        <v>0</v>
      </c>
      <c r="AA194" s="10">
        <f t="shared" si="2486"/>
        <v>0</v>
      </c>
      <c r="AB194" s="10">
        <f t="shared" si="2486"/>
        <v>0</v>
      </c>
      <c r="AC194" s="10">
        <f t="shared" si="2486"/>
        <v>0</v>
      </c>
      <c r="AD194" s="10">
        <f t="shared" si="2486"/>
        <v>0</v>
      </c>
      <c r="AE194" s="10">
        <f t="shared" si="2486"/>
        <v>0</v>
      </c>
      <c r="AF194" s="10">
        <f t="shared" si="2486"/>
        <v>0</v>
      </c>
      <c r="AG194" s="10">
        <f t="shared" si="2486"/>
        <v>0</v>
      </c>
      <c r="AH194" s="10">
        <f t="shared" si="2486"/>
        <v>0</v>
      </c>
      <c r="AI194" s="10">
        <f t="shared" si="2486"/>
        <v>0</v>
      </c>
      <c r="AJ194" s="10">
        <f t="shared" si="2486"/>
        <v>0</v>
      </c>
      <c r="AK194" s="10">
        <f t="shared" si="2486"/>
        <v>0</v>
      </c>
      <c r="AL194" s="10">
        <f t="shared" si="2486"/>
        <v>0</v>
      </c>
      <c r="AM194" s="10">
        <f t="shared" si="2486"/>
        <v>0</v>
      </c>
      <c r="AN194" s="10">
        <f t="shared" si="2486"/>
        <v>0</v>
      </c>
      <c r="AO194" s="10">
        <f t="shared" si="2486"/>
        <v>0</v>
      </c>
      <c r="AP194" s="10">
        <f t="shared" si="2486"/>
        <v>0</v>
      </c>
      <c r="AQ194" s="10">
        <f t="shared" si="2486"/>
        <v>0</v>
      </c>
      <c r="AR194" s="10">
        <f t="shared" si="2486"/>
        <v>0</v>
      </c>
      <c r="AS194" s="10">
        <f t="shared" si="2486"/>
        <v>0</v>
      </c>
      <c r="AT194" s="10">
        <f t="shared" si="2486"/>
        <v>0</v>
      </c>
      <c r="AU194" s="10">
        <f t="shared" si="2486"/>
        <v>0</v>
      </c>
      <c r="AV194" s="10">
        <f t="shared" si="2486"/>
        <v>0</v>
      </c>
      <c r="AW194" s="10">
        <f t="shared" si="2486"/>
        <v>0</v>
      </c>
      <c r="AX194" s="10">
        <f t="shared" si="2486"/>
        <v>0</v>
      </c>
      <c r="AY194" s="10">
        <f t="shared" si="2486"/>
        <v>0</v>
      </c>
      <c r="AZ194" s="10">
        <f t="shared" si="2486"/>
        <v>0</v>
      </c>
      <c r="BA194" s="10">
        <f t="shared" si="2486"/>
        <v>0</v>
      </c>
      <c r="BB194" s="291">
        <f t="shared" si="2486"/>
        <v>0</v>
      </c>
    </row>
    <row r="195" spans="1:54" ht="16" thickBot="1">
      <c r="B195" s="535" t="s">
        <v>316</v>
      </c>
      <c r="C195" s="536"/>
      <c r="D195" s="537"/>
      <c r="E195" s="377" t="str">
        <f>IFERROR(E194/$C191,"-")</f>
        <v>-</v>
      </c>
      <c r="F195" s="377" t="str">
        <f>IFERROR(F194/$C191,"-")</f>
        <v>-</v>
      </c>
      <c r="G195" s="377" t="str">
        <f t="shared" ref="G195" si="2487">IFERROR(G194/$C191,"-")</f>
        <v>-</v>
      </c>
      <c r="H195" s="377" t="str">
        <f t="shared" ref="H195" si="2488">IFERROR(H194/$C191,"-")</f>
        <v>-</v>
      </c>
      <c r="I195" s="377" t="str">
        <f t="shared" ref="I195" si="2489">IFERROR(I194/$C191,"-")</f>
        <v>-</v>
      </c>
      <c r="J195" s="377" t="str">
        <f t="shared" ref="J195" si="2490">IFERROR(J194/$C191,"-")</f>
        <v>-</v>
      </c>
      <c r="K195" s="377" t="str">
        <f t="shared" ref="K195" si="2491">IFERROR(K194/$C191,"-")</f>
        <v>-</v>
      </c>
      <c r="L195" s="377" t="str">
        <f t="shared" ref="L195" si="2492">IFERROR(L194/$C191,"-")</f>
        <v>-</v>
      </c>
      <c r="M195" s="377" t="str">
        <f t="shared" ref="M195" si="2493">IFERROR(M194/$C191,"-")</f>
        <v>-</v>
      </c>
      <c r="N195" s="377" t="str">
        <f t="shared" ref="N195" si="2494">IFERROR(N194/$C191,"-")</f>
        <v>-</v>
      </c>
      <c r="O195" s="377" t="str">
        <f t="shared" ref="O195" si="2495">IFERROR(O194/$C191,"-")</f>
        <v>-</v>
      </c>
      <c r="P195" s="377" t="str">
        <f t="shared" ref="P195" si="2496">IFERROR(P194/$C191,"-")</f>
        <v>-</v>
      </c>
      <c r="Q195" s="377" t="str">
        <f t="shared" ref="Q195" si="2497">IFERROR(Q194/$C191,"-")</f>
        <v>-</v>
      </c>
      <c r="R195" s="377" t="str">
        <f t="shared" ref="R195" si="2498">IFERROR(R194/$C191,"-")</f>
        <v>-</v>
      </c>
      <c r="S195" s="377" t="str">
        <f t="shared" ref="S195" si="2499">IFERROR(S194/$C191,"-")</f>
        <v>-</v>
      </c>
      <c r="T195" s="377" t="str">
        <f t="shared" ref="T195" si="2500">IFERROR(T194/$C191,"-")</f>
        <v>-</v>
      </c>
      <c r="U195" s="377" t="str">
        <f t="shared" ref="U195" si="2501">IFERROR(U194/$C191,"-")</f>
        <v>-</v>
      </c>
      <c r="V195" s="377" t="str">
        <f t="shared" ref="V195" si="2502">IFERROR(V194/$C191,"-")</f>
        <v>-</v>
      </c>
      <c r="W195" s="377" t="str">
        <f t="shared" ref="W195" si="2503">IFERROR(W194/$C191,"-")</f>
        <v>-</v>
      </c>
      <c r="X195" s="377" t="str">
        <f t="shared" ref="X195" si="2504">IFERROR(X194/$C191,"-")</f>
        <v>-</v>
      </c>
      <c r="Y195" s="377" t="str">
        <f t="shared" ref="Y195" si="2505">IFERROR(Y194/$C191,"-")</f>
        <v>-</v>
      </c>
      <c r="Z195" s="377" t="str">
        <f t="shared" ref="Z195" si="2506">IFERROR(Z194/$C191,"-")</f>
        <v>-</v>
      </c>
      <c r="AA195" s="377" t="str">
        <f t="shared" ref="AA195" si="2507">IFERROR(AA194/$C191,"-")</f>
        <v>-</v>
      </c>
      <c r="AB195" s="377" t="str">
        <f t="shared" ref="AB195" si="2508">IFERROR(AB194/$C191,"-")</f>
        <v>-</v>
      </c>
      <c r="AC195" s="377" t="str">
        <f t="shared" ref="AC195" si="2509">IFERROR(AC194/$C191,"-")</f>
        <v>-</v>
      </c>
      <c r="AD195" s="377" t="str">
        <f t="shared" ref="AD195" si="2510">IFERROR(AD194/$C191,"-")</f>
        <v>-</v>
      </c>
      <c r="AE195" s="377" t="str">
        <f t="shared" ref="AE195" si="2511">IFERROR(AE194/$C191,"-")</f>
        <v>-</v>
      </c>
      <c r="AF195" s="377" t="str">
        <f t="shared" ref="AF195" si="2512">IFERROR(AF194/$C191,"-")</f>
        <v>-</v>
      </c>
      <c r="AG195" s="377" t="str">
        <f t="shared" ref="AG195" si="2513">IFERROR(AG194/$C191,"-")</f>
        <v>-</v>
      </c>
      <c r="AH195" s="377" t="str">
        <f t="shared" ref="AH195" si="2514">IFERROR(AH194/$C191,"-")</f>
        <v>-</v>
      </c>
      <c r="AI195" s="377" t="str">
        <f t="shared" ref="AI195" si="2515">IFERROR(AI194/$C191,"-")</f>
        <v>-</v>
      </c>
      <c r="AJ195" s="377" t="str">
        <f t="shared" ref="AJ195" si="2516">IFERROR(AJ194/$C191,"-")</f>
        <v>-</v>
      </c>
      <c r="AK195" s="377" t="str">
        <f t="shared" ref="AK195" si="2517">IFERROR(AK194/$C191,"-")</f>
        <v>-</v>
      </c>
      <c r="AL195" s="377" t="str">
        <f t="shared" ref="AL195" si="2518">IFERROR(AL194/$C191,"-")</f>
        <v>-</v>
      </c>
      <c r="AM195" s="377" t="str">
        <f t="shared" ref="AM195" si="2519">IFERROR(AM194/$C191,"-")</f>
        <v>-</v>
      </c>
      <c r="AN195" s="377" t="str">
        <f t="shared" ref="AN195" si="2520">IFERROR(AN194/$C191,"-")</f>
        <v>-</v>
      </c>
      <c r="AO195" s="377" t="str">
        <f t="shared" ref="AO195" si="2521">IFERROR(AO194/$C191,"-")</f>
        <v>-</v>
      </c>
      <c r="AP195" s="377" t="str">
        <f t="shared" ref="AP195" si="2522">IFERROR(AP194/$C191,"-")</f>
        <v>-</v>
      </c>
      <c r="AQ195" s="377" t="str">
        <f t="shared" ref="AQ195" si="2523">IFERROR(AQ194/$C191,"-")</f>
        <v>-</v>
      </c>
      <c r="AR195" s="377" t="str">
        <f t="shared" ref="AR195" si="2524">IFERROR(AR194/$C191,"-")</f>
        <v>-</v>
      </c>
      <c r="AS195" s="377" t="str">
        <f t="shared" ref="AS195" si="2525">IFERROR(AS194/$C191,"-")</f>
        <v>-</v>
      </c>
      <c r="AT195" s="377" t="str">
        <f t="shared" ref="AT195" si="2526">IFERROR(AT194/$C191,"-")</f>
        <v>-</v>
      </c>
      <c r="AU195" s="377" t="str">
        <f t="shared" ref="AU195" si="2527">IFERROR(AU194/$C191,"-")</f>
        <v>-</v>
      </c>
      <c r="AV195" s="377" t="str">
        <f t="shared" ref="AV195" si="2528">IFERROR(AV194/$C191,"-")</f>
        <v>-</v>
      </c>
      <c r="AW195" s="377" t="str">
        <f t="shared" ref="AW195" si="2529">IFERROR(AW194/$C191,"-")</f>
        <v>-</v>
      </c>
      <c r="AX195" s="377" t="str">
        <f t="shared" ref="AX195" si="2530">IFERROR(AX194/$C191,"-")</f>
        <v>-</v>
      </c>
      <c r="AY195" s="377" t="str">
        <f t="shared" ref="AY195" si="2531">IFERROR(AY194/$C191,"-")</f>
        <v>-</v>
      </c>
      <c r="AZ195" s="377" t="str">
        <f t="shared" ref="AZ195" si="2532">IFERROR(AZ194/$C191,"-")</f>
        <v>-</v>
      </c>
      <c r="BA195" s="377" t="str">
        <f t="shared" ref="BA195" si="2533">IFERROR(BA194/$C191,"-")</f>
        <v>-</v>
      </c>
      <c r="BB195" s="378" t="str">
        <f t="shared" ref="BB195" si="2534">IFERROR(BB194/$C191,"-")</f>
        <v>-</v>
      </c>
    </row>
    <row r="196" spans="1:54" ht="17.25" customHeight="1" thickBot="1">
      <c r="J196" s="6"/>
      <c r="K196" s="6"/>
      <c r="L196" s="6"/>
      <c r="M196" s="6"/>
      <c r="O196" s="5"/>
      <c r="P196" s="5"/>
      <c r="Q196" s="5"/>
      <c r="R196" s="5"/>
    </row>
    <row r="197" spans="1:54" ht="17" thickBot="1">
      <c r="A197"/>
      <c r="B197" s="538" t="s">
        <v>337</v>
      </c>
      <c r="C197" s="539"/>
      <c r="D197" s="34"/>
      <c r="E197" s="283"/>
      <c r="J197" s="6"/>
      <c r="K197" s="6"/>
      <c r="L197" s="6"/>
      <c r="M197" s="6"/>
    </row>
    <row r="198" spans="1:54" ht="16" thickBot="1">
      <c r="B198" s="370" t="s">
        <v>11</v>
      </c>
      <c r="C198" s="379">
        <v>0</v>
      </c>
      <c r="D198" s="374"/>
      <c r="E198" s="375">
        <f t="shared" ref="E198:AJ198" si="2535">E$9</f>
        <v>2020</v>
      </c>
      <c r="F198" s="287">
        <f t="shared" si="2535"/>
        <v>2021</v>
      </c>
      <c r="G198" s="287">
        <f t="shared" si="2535"/>
        <v>2022</v>
      </c>
      <c r="H198" s="287">
        <f t="shared" si="2535"/>
        <v>2023</v>
      </c>
      <c r="I198" s="287">
        <f t="shared" si="2535"/>
        <v>2024</v>
      </c>
      <c r="J198" s="287">
        <f t="shared" si="2535"/>
        <v>2025</v>
      </c>
      <c r="K198" s="287">
        <f t="shared" si="2535"/>
        <v>2026</v>
      </c>
      <c r="L198" s="287">
        <f t="shared" si="2535"/>
        <v>2027</v>
      </c>
      <c r="M198" s="287">
        <f t="shared" si="2535"/>
        <v>2028</v>
      </c>
      <c r="N198" s="287">
        <f t="shared" si="2535"/>
        <v>2029</v>
      </c>
      <c r="O198" s="287">
        <f t="shared" si="2535"/>
        <v>2030</v>
      </c>
      <c r="P198" s="287">
        <f t="shared" si="2535"/>
        <v>2031</v>
      </c>
      <c r="Q198" s="287">
        <f t="shared" si="2535"/>
        <v>2032</v>
      </c>
      <c r="R198" s="287">
        <f t="shared" si="2535"/>
        <v>2033</v>
      </c>
      <c r="S198" s="287">
        <f t="shared" si="2535"/>
        <v>2034</v>
      </c>
      <c r="T198" s="287">
        <f t="shared" si="2535"/>
        <v>2035</v>
      </c>
      <c r="U198" s="287">
        <f t="shared" si="2535"/>
        <v>2036</v>
      </c>
      <c r="V198" s="287">
        <f t="shared" si="2535"/>
        <v>2037</v>
      </c>
      <c r="W198" s="287">
        <f t="shared" si="2535"/>
        <v>2038</v>
      </c>
      <c r="X198" s="287">
        <f t="shared" si="2535"/>
        <v>2039</v>
      </c>
      <c r="Y198" s="287">
        <f t="shared" si="2535"/>
        <v>2040</v>
      </c>
      <c r="Z198" s="287">
        <f t="shared" si="2535"/>
        <v>2041</v>
      </c>
      <c r="AA198" s="287">
        <f t="shared" si="2535"/>
        <v>2042</v>
      </c>
      <c r="AB198" s="287">
        <f t="shared" si="2535"/>
        <v>2043</v>
      </c>
      <c r="AC198" s="287">
        <f t="shared" si="2535"/>
        <v>2044</v>
      </c>
      <c r="AD198" s="287">
        <f t="shared" si="2535"/>
        <v>2045</v>
      </c>
      <c r="AE198" s="287">
        <f t="shared" si="2535"/>
        <v>2046</v>
      </c>
      <c r="AF198" s="287">
        <f t="shared" si="2535"/>
        <v>2047</v>
      </c>
      <c r="AG198" s="287">
        <f t="shared" si="2535"/>
        <v>2048</v>
      </c>
      <c r="AH198" s="287">
        <f t="shared" si="2535"/>
        <v>2049</v>
      </c>
      <c r="AI198" s="287">
        <f t="shared" si="2535"/>
        <v>2050</v>
      </c>
      <c r="AJ198" s="287">
        <f t="shared" si="2535"/>
        <v>2051</v>
      </c>
      <c r="AK198" s="287">
        <f t="shared" ref="AK198:BB198" si="2536">AK$9</f>
        <v>2052</v>
      </c>
      <c r="AL198" s="287">
        <f t="shared" si="2536"/>
        <v>2053</v>
      </c>
      <c r="AM198" s="287">
        <f t="shared" si="2536"/>
        <v>2054</v>
      </c>
      <c r="AN198" s="287">
        <f t="shared" si="2536"/>
        <v>2055</v>
      </c>
      <c r="AO198" s="287">
        <f t="shared" si="2536"/>
        <v>2056</v>
      </c>
      <c r="AP198" s="287">
        <f t="shared" si="2536"/>
        <v>2057</v>
      </c>
      <c r="AQ198" s="287">
        <f t="shared" si="2536"/>
        <v>2058</v>
      </c>
      <c r="AR198" s="287">
        <f t="shared" si="2536"/>
        <v>2059</v>
      </c>
      <c r="AS198" s="287">
        <f t="shared" si="2536"/>
        <v>2060</v>
      </c>
      <c r="AT198" s="287">
        <f t="shared" si="2536"/>
        <v>2061</v>
      </c>
      <c r="AU198" s="287">
        <f t="shared" si="2536"/>
        <v>2062</v>
      </c>
      <c r="AV198" s="287">
        <f t="shared" si="2536"/>
        <v>2063</v>
      </c>
      <c r="AW198" s="287">
        <f t="shared" si="2536"/>
        <v>2064</v>
      </c>
      <c r="AX198" s="287">
        <f t="shared" si="2536"/>
        <v>2065</v>
      </c>
      <c r="AY198" s="287">
        <f t="shared" si="2536"/>
        <v>2066</v>
      </c>
      <c r="AZ198" s="287">
        <f t="shared" si="2536"/>
        <v>2067</v>
      </c>
      <c r="BA198" s="287">
        <f t="shared" si="2536"/>
        <v>2068</v>
      </c>
      <c r="BB198" s="288">
        <f t="shared" si="2536"/>
        <v>2069</v>
      </c>
    </row>
    <row r="199" spans="1:54">
      <c r="A199"/>
      <c r="B199" s="484" t="s">
        <v>273</v>
      </c>
      <c r="C199" s="534"/>
      <c r="D199" s="485"/>
      <c r="E199" s="315">
        <v>0</v>
      </c>
      <c r="F199" s="289">
        <f>E201</f>
        <v>0</v>
      </c>
      <c r="G199" s="289">
        <f t="shared" ref="G199" si="2537">F201</f>
        <v>0</v>
      </c>
      <c r="H199" s="289">
        <f t="shared" ref="H199" si="2538">G201</f>
        <v>0</v>
      </c>
      <c r="I199" s="289">
        <f t="shared" ref="I199" si="2539">H201</f>
        <v>0</v>
      </c>
      <c r="J199" s="289">
        <f t="shared" ref="J199" si="2540">I201</f>
        <v>0</v>
      </c>
      <c r="K199" s="289">
        <f t="shared" ref="K199" si="2541">J201</f>
        <v>0</v>
      </c>
      <c r="L199" s="289">
        <f t="shared" ref="L199" si="2542">K201</f>
        <v>0</v>
      </c>
      <c r="M199" s="289">
        <f t="shared" ref="M199" si="2543">L201</f>
        <v>0</v>
      </c>
      <c r="N199" s="289">
        <f t="shared" ref="N199" si="2544">M201</f>
        <v>0</v>
      </c>
      <c r="O199" s="289">
        <f t="shared" ref="O199" si="2545">N201</f>
        <v>0</v>
      </c>
      <c r="P199" s="289">
        <f t="shared" ref="P199" si="2546">O201</f>
        <v>0</v>
      </c>
      <c r="Q199" s="289">
        <f t="shared" ref="Q199" si="2547">P201</f>
        <v>0</v>
      </c>
      <c r="R199" s="289">
        <f t="shared" ref="R199" si="2548">Q201</f>
        <v>0</v>
      </c>
      <c r="S199" s="289">
        <f t="shared" ref="S199" si="2549">R201</f>
        <v>0</v>
      </c>
      <c r="T199" s="289">
        <f t="shared" ref="T199" si="2550">S201</f>
        <v>0</v>
      </c>
      <c r="U199" s="289">
        <f t="shared" ref="U199" si="2551">T201</f>
        <v>0</v>
      </c>
      <c r="V199" s="289">
        <f t="shared" ref="V199" si="2552">U201</f>
        <v>0</v>
      </c>
      <c r="W199" s="289">
        <f t="shared" ref="W199" si="2553">V201</f>
        <v>0</v>
      </c>
      <c r="X199" s="289">
        <f t="shared" ref="X199" si="2554">W201</f>
        <v>0</v>
      </c>
      <c r="Y199" s="289">
        <f t="shared" ref="Y199" si="2555">X201</f>
        <v>0</v>
      </c>
      <c r="Z199" s="289">
        <f t="shared" ref="Z199" si="2556">Y201</f>
        <v>0</v>
      </c>
      <c r="AA199" s="289">
        <f t="shared" ref="AA199" si="2557">Z201</f>
        <v>0</v>
      </c>
      <c r="AB199" s="289">
        <f t="shared" ref="AB199" si="2558">AA201</f>
        <v>0</v>
      </c>
      <c r="AC199" s="289">
        <f t="shared" ref="AC199" si="2559">AB201</f>
        <v>0</v>
      </c>
      <c r="AD199" s="289">
        <f t="shared" ref="AD199" si="2560">AC201</f>
        <v>0</v>
      </c>
      <c r="AE199" s="289">
        <f t="shared" ref="AE199" si="2561">AD201</f>
        <v>0</v>
      </c>
      <c r="AF199" s="289">
        <f t="shared" ref="AF199" si="2562">AE201</f>
        <v>0</v>
      </c>
      <c r="AG199" s="289">
        <f t="shared" ref="AG199" si="2563">AF201</f>
        <v>0</v>
      </c>
      <c r="AH199" s="289">
        <f t="shared" ref="AH199" si="2564">AG201</f>
        <v>0</v>
      </c>
      <c r="AI199" s="289">
        <f t="shared" ref="AI199" si="2565">AH201</f>
        <v>0</v>
      </c>
      <c r="AJ199" s="289">
        <f t="shared" ref="AJ199" si="2566">AI201</f>
        <v>0</v>
      </c>
      <c r="AK199" s="289">
        <f t="shared" ref="AK199" si="2567">AJ201</f>
        <v>0</v>
      </c>
      <c r="AL199" s="289">
        <f t="shared" ref="AL199" si="2568">AK201</f>
        <v>0</v>
      </c>
      <c r="AM199" s="289">
        <f t="shared" ref="AM199" si="2569">AL201</f>
        <v>0</v>
      </c>
      <c r="AN199" s="289">
        <f t="shared" ref="AN199" si="2570">AM201</f>
        <v>0</v>
      </c>
      <c r="AO199" s="289">
        <f t="shared" ref="AO199" si="2571">AN201</f>
        <v>0</v>
      </c>
      <c r="AP199" s="289">
        <f t="shared" ref="AP199" si="2572">AO201</f>
        <v>0</v>
      </c>
      <c r="AQ199" s="289">
        <f t="shared" ref="AQ199" si="2573">AP201</f>
        <v>0</v>
      </c>
      <c r="AR199" s="289">
        <f t="shared" ref="AR199" si="2574">AQ201</f>
        <v>0</v>
      </c>
      <c r="AS199" s="289">
        <f t="shared" ref="AS199" si="2575">AR201</f>
        <v>0</v>
      </c>
      <c r="AT199" s="289">
        <f t="shared" ref="AT199" si="2576">AS201</f>
        <v>0</v>
      </c>
      <c r="AU199" s="289">
        <f t="shared" ref="AU199" si="2577">AT201</f>
        <v>0</v>
      </c>
      <c r="AV199" s="289">
        <f t="shared" ref="AV199" si="2578">AU201</f>
        <v>0</v>
      </c>
      <c r="AW199" s="289">
        <f t="shared" ref="AW199" si="2579">AV201</f>
        <v>0</v>
      </c>
      <c r="AX199" s="289">
        <f t="shared" ref="AX199" si="2580">AW201</f>
        <v>0</v>
      </c>
      <c r="AY199" s="289">
        <f t="shared" ref="AY199" si="2581">AX201</f>
        <v>0</v>
      </c>
      <c r="AZ199" s="289">
        <f t="shared" ref="AZ199" si="2582">AY201</f>
        <v>0</v>
      </c>
      <c r="BA199" s="289">
        <f t="shared" ref="BA199" si="2583">AZ201</f>
        <v>0</v>
      </c>
      <c r="BB199" s="290">
        <f t="shared" ref="BB199" si="2584">BA201</f>
        <v>0</v>
      </c>
    </row>
    <row r="200" spans="1:54">
      <c r="A200"/>
      <c r="B200" s="479" t="s">
        <v>108</v>
      </c>
      <c r="C200" s="533"/>
      <c r="D200" s="480"/>
      <c r="E200" s="297">
        <f>Cockpit!$H$31</f>
        <v>1.4999999999999999E-2</v>
      </c>
      <c r="F200" s="297">
        <f>Cockpit!$H$31</f>
        <v>1.4999999999999999E-2</v>
      </c>
      <c r="G200" s="297">
        <f>Cockpit!$H$31</f>
        <v>1.4999999999999999E-2</v>
      </c>
      <c r="H200" s="297">
        <f>Cockpit!$H$31</f>
        <v>1.4999999999999999E-2</v>
      </c>
      <c r="I200" s="297">
        <f>Cockpit!$H$31</f>
        <v>1.4999999999999999E-2</v>
      </c>
      <c r="J200" s="297">
        <f>Cockpit!$H$31</f>
        <v>1.4999999999999999E-2</v>
      </c>
      <c r="K200" s="297">
        <f>Cockpit!$H$31</f>
        <v>1.4999999999999999E-2</v>
      </c>
      <c r="L200" s="297">
        <f>Cockpit!$H$31</f>
        <v>1.4999999999999999E-2</v>
      </c>
      <c r="M200" s="297">
        <f>Cockpit!$H$31</f>
        <v>1.4999999999999999E-2</v>
      </c>
      <c r="N200" s="297">
        <f>Cockpit!$H$31</f>
        <v>1.4999999999999999E-2</v>
      </c>
      <c r="O200" s="297">
        <f>Cockpit!$H$31</f>
        <v>1.4999999999999999E-2</v>
      </c>
      <c r="P200" s="297">
        <f>Cockpit!$H$31</f>
        <v>1.4999999999999999E-2</v>
      </c>
      <c r="Q200" s="297">
        <f>Cockpit!$H$31</f>
        <v>1.4999999999999999E-2</v>
      </c>
      <c r="R200" s="297">
        <f>Cockpit!$H$31</f>
        <v>1.4999999999999999E-2</v>
      </c>
      <c r="S200" s="297">
        <f>Cockpit!$H$31</f>
        <v>1.4999999999999999E-2</v>
      </c>
      <c r="T200" s="297">
        <f>Cockpit!$H$31</f>
        <v>1.4999999999999999E-2</v>
      </c>
      <c r="U200" s="297">
        <f>Cockpit!$H$31</f>
        <v>1.4999999999999999E-2</v>
      </c>
      <c r="V200" s="297">
        <f>Cockpit!$H$31</f>
        <v>1.4999999999999999E-2</v>
      </c>
      <c r="W200" s="297">
        <f>Cockpit!$H$31</f>
        <v>1.4999999999999999E-2</v>
      </c>
      <c r="X200" s="297">
        <f>Cockpit!$H$31</f>
        <v>1.4999999999999999E-2</v>
      </c>
      <c r="Y200" s="297">
        <f>Cockpit!$H$31</f>
        <v>1.4999999999999999E-2</v>
      </c>
      <c r="Z200" s="297">
        <f>Cockpit!$H$31</f>
        <v>1.4999999999999999E-2</v>
      </c>
      <c r="AA200" s="297">
        <f>Cockpit!$H$31</f>
        <v>1.4999999999999999E-2</v>
      </c>
      <c r="AB200" s="297">
        <f>Cockpit!$H$31</f>
        <v>1.4999999999999999E-2</v>
      </c>
      <c r="AC200" s="297">
        <f>Cockpit!$H$31</f>
        <v>1.4999999999999999E-2</v>
      </c>
      <c r="AD200" s="297">
        <f>Cockpit!$H$31</f>
        <v>1.4999999999999999E-2</v>
      </c>
      <c r="AE200" s="297">
        <f>Cockpit!$H$31</f>
        <v>1.4999999999999999E-2</v>
      </c>
      <c r="AF200" s="297">
        <f>Cockpit!$H$31</f>
        <v>1.4999999999999999E-2</v>
      </c>
      <c r="AG200" s="297">
        <f>Cockpit!$H$31</f>
        <v>1.4999999999999999E-2</v>
      </c>
      <c r="AH200" s="297">
        <f>Cockpit!$H$31</f>
        <v>1.4999999999999999E-2</v>
      </c>
      <c r="AI200" s="297">
        <f>Cockpit!$H$31</f>
        <v>1.4999999999999999E-2</v>
      </c>
      <c r="AJ200" s="297">
        <f>Cockpit!$H$31</f>
        <v>1.4999999999999999E-2</v>
      </c>
      <c r="AK200" s="297">
        <f>Cockpit!$H$31</f>
        <v>1.4999999999999999E-2</v>
      </c>
      <c r="AL200" s="297">
        <f>Cockpit!$H$31</f>
        <v>1.4999999999999999E-2</v>
      </c>
      <c r="AM200" s="297">
        <f>Cockpit!$H$31</f>
        <v>1.4999999999999999E-2</v>
      </c>
      <c r="AN200" s="297">
        <f>Cockpit!$H$31</f>
        <v>1.4999999999999999E-2</v>
      </c>
      <c r="AO200" s="297">
        <f>Cockpit!$H$31</f>
        <v>1.4999999999999999E-2</v>
      </c>
      <c r="AP200" s="297">
        <f>Cockpit!$H$31</f>
        <v>1.4999999999999999E-2</v>
      </c>
      <c r="AQ200" s="297">
        <f>Cockpit!$H$31</f>
        <v>1.4999999999999999E-2</v>
      </c>
      <c r="AR200" s="297">
        <f>Cockpit!$H$31</f>
        <v>1.4999999999999999E-2</v>
      </c>
      <c r="AS200" s="297">
        <f>Cockpit!$H$31</f>
        <v>1.4999999999999999E-2</v>
      </c>
      <c r="AT200" s="297">
        <f>Cockpit!$H$31</f>
        <v>1.4999999999999999E-2</v>
      </c>
      <c r="AU200" s="297">
        <f>Cockpit!$H$31</f>
        <v>1.4999999999999999E-2</v>
      </c>
      <c r="AV200" s="297">
        <f>Cockpit!$H$31</f>
        <v>1.4999999999999999E-2</v>
      </c>
      <c r="AW200" s="297">
        <f>Cockpit!$H$31</f>
        <v>1.4999999999999999E-2</v>
      </c>
      <c r="AX200" s="297">
        <f>Cockpit!$H$31</f>
        <v>1.4999999999999999E-2</v>
      </c>
      <c r="AY200" s="297">
        <f>Cockpit!$H$31</f>
        <v>1.4999999999999999E-2</v>
      </c>
      <c r="AZ200" s="297">
        <f>Cockpit!$H$31</f>
        <v>1.4999999999999999E-2</v>
      </c>
      <c r="BA200" s="297">
        <f>Cockpit!$H$31</f>
        <v>1.4999999999999999E-2</v>
      </c>
      <c r="BB200" s="298">
        <f>Cockpit!$H$31</f>
        <v>1.4999999999999999E-2</v>
      </c>
    </row>
    <row r="201" spans="1:54">
      <c r="B201" s="479" t="s">
        <v>70</v>
      </c>
      <c r="C201" s="533"/>
      <c r="D201" s="480"/>
      <c r="E201" s="10">
        <f t="shared" ref="E201:BB201" si="2585">E199*(1+E200)</f>
        <v>0</v>
      </c>
      <c r="F201" s="10">
        <f t="shared" si="2585"/>
        <v>0</v>
      </c>
      <c r="G201" s="10">
        <f t="shared" si="2585"/>
        <v>0</v>
      </c>
      <c r="H201" s="10">
        <f t="shared" si="2585"/>
        <v>0</v>
      </c>
      <c r="I201" s="10">
        <f t="shared" si="2585"/>
        <v>0</v>
      </c>
      <c r="J201" s="10">
        <f t="shared" si="2585"/>
        <v>0</v>
      </c>
      <c r="K201" s="10">
        <f t="shared" si="2585"/>
        <v>0</v>
      </c>
      <c r="L201" s="10">
        <f t="shared" si="2585"/>
        <v>0</v>
      </c>
      <c r="M201" s="10">
        <f t="shared" si="2585"/>
        <v>0</v>
      </c>
      <c r="N201" s="10">
        <f t="shared" si="2585"/>
        <v>0</v>
      </c>
      <c r="O201" s="10">
        <f t="shared" si="2585"/>
        <v>0</v>
      </c>
      <c r="P201" s="10">
        <f t="shared" si="2585"/>
        <v>0</v>
      </c>
      <c r="Q201" s="10">
        <f t="shared" si="2585"/>
        <v>0</v>
      </c>
      <c r="R201" s="10">
        <f t="shared" si="2585"/>
        <v>0</v>
      </c>
      <c r="S201" s="10">
        <f t="shared" si="2585"/>
        <v>0</v>
      </c>
      <c r="T201" s="10">
        <f t="shared" si="2585"/>
        <v>0</v>
      </c>
      <c r="U201" s="10">
        <f t="shared" si="2585"/>
        <v>0</v>
      </c>
      <c r="V201" s="10">
        <f t="shared" si="2585"/>
        <v>0</v>
      </c>
      <c r="W201" s="10">
        <f t="shared" si="2585"/>
        <v>0</v>
      </c>
      <c r="X201" s="10">
        <f t="shared" si="2585"/>
        <v>0</v>
      </c>
      <c r="Y201" s="10">
        <f t="shared" si="2585"/>
        <v>0</v>
      </c>
      <c r="Z201" s="10">
        <f t="shared" si="2585"/>
        <v>0</v>
      </c>
      <c r="AA201" s="10">
        <f t="shared" si="2585"/>
        <v>0</v>
      </c>
      <c r="AB201" s="10">
        <f t="shared" si="2585"/>
        <v>0</v>
      </c>
      <c r="AC201" s="10">
        <f t="shared" si="2585"/>
        <v>0</v>
      </c>
      <c r="AD201" s="10">
        <f t="shared" si="2585"/>
        <v>0</v>
      </c>
      <c r="AE201" s="10">
        <f t="shared" si="2585"/>
        <v>0</v>
      </c>
      <c r="AF201" s="10">
        <f t="shared" si="2585"/>
        <v>0</v>
      </c>
      <c r="AG201" s="10">
        <f t="shared" si="2585"/>
        <v>0</v>
      </c>
      <c r="AH201" s="10">
        <f t="shared" si="2585"/>
        <v>0</v>
      </c>
      <c r="AI201" s="10">
        <f t="shared" si="2585"/>
        <v>0</v>
      </c>
      <c r="AJ201" s="10">
        <f t="shared" si="2585"/>
        <v>0</v>
      </c>
      <c r="AK201" s="10">
        <f t="shared" si="2585"/>
        <v>0</v>
      </c>
      <c r="AL201" s="10">
        <f t="shared" si="2585"/>
        <v>0</v>
      </c>
      <c r="AM201" s="10">
        <f t="shared" si="2585"/>
        <v>0</v>
      </c>
      <c r="AN201" s="10">
        <f t="shared" si="2585"/>
        <v>0</v>
      </c>
      <c r="AO201" s="10">
        <f t="shared" si="2585"/>
        <v>0</v>
      </c>
      <c r="AP201" s="10">
        <f t="shared" si="2585"/>
        <v>0</v>
      </c>
      <c r="AQ201" s="10">
        <f t="shared" si="2585"/>
        <v>0</v>
      </c>
      <c r="AR201" s="10">
        <f t="shared" si="2585"/>
        <v>0</v>
      </c>
      <c r="AS201" s="10">
        <f t="shared" si="2585"/>
        <v>0</v>
      </c>
      <c r="AT201" s="10">
        <f t="shared" si="2585"/>
        <v>0</v>
      </c>
      <c r="AU201" s="10">
        <f t="shared" si="2585"/>
        <v>0</v>
      </c>
      <c r="AV201" s="10">
        <f t="shared" si="2585"/>
        <v>0</v>
      </c>
      <c r="AW201" s="10">
        <f t="shared" si="2585"/>
        <v>0</v>
      </c>
      <c r="AX201" s="10">
        <f t="shared" si="2585"/>
        <v>0</v>
      </c>
      <c r="AY201" s="10">
        <f t="shared" si="2585"/>
        <v>0</v>
      </c>
      <c r="AZ201" s="10">
        <f t="shared" si="2585"/>
        <v>0</v>
      </c>
      <c r="BA201" s="10">
        <f t="shared" si="2585"/>
        <v>0</v>
      </c>
      <c r="BB201" s="291">
        <f t="shared" si="2585"/>
        <v>0</v>
      </c>
    </row>
    <row r="202" spans="1:54" ht="16" thickBot="1">
      <c r="B202" s="535" t="s">
        <v>316</v>
      </c>
      <c r="C202" s="536"/>
      <c r="D202" s="537"/>
      <c r="E202" s="377" t="str">
        <f>IFERROR(E201/$C198,"-")</f>
        <v>-</v>
      </c>
      <c r="F202" s="377" t="str">
        <f>IFERROR(F201/$C198,"-")</f>
        <v>-</v>
      </c>
      <c r="G202" s="377" t="str">
        <f t="shared" ref="G202" si="2586">IFERROR(G201/$C198,"-")</f>
        <v>-</v>
      </c>
      <c r="H202" s="377" t="str">
        <f t="shared" ref="H202" si="2587">IFERROR(H201/$C198,"-")</f>
        <v>-</v>
      </c>
      <c r="I202" s="377" t="str">
        <f t="shared" ref="I202" si="2588">IFERROR(I201/$C198,"-")</f>
        <v>-</v>
      </c>
      <c r="J202" s="377" t="str">
        <f t="shared" ref="J202" si="2589">IFERROR(J201/$C198,"-")</f>
        <v>-</v>
      </c>
      <c r="K202" s="377" t="str">
        <f t="shared" ref="K202" si="2590">IFERROR(K201/$C198,"-")</f>
        <v>-</v>
      </c>
      <c r="L202" s="377" t="str">
        <f t="shared" ref="L202" si="2591">IFERROR(L201/$C198,"-")</f>
        <v>-</v>
      </c>
      <c r="M202" s="377" t="str">
        <f t="shared" ref="M202" si="2592">IFERROR(M201/$C198,"-")</f>
        <v>-</v>
      </c>
      <c r="N202" s="377" t="str">
        <f t="shared" ref="N202" si="2593">IFERROR(N201/$C198,"-")</f>
        <v>-</v>
      </c>
      <c r="O202" s="377" t="str">
        <f t="shared" ref="O202" si="2594">IFERROR(O201/$C198,"-")</f>
        <v>-</v>
      </c>
      <c r="P202" s="377" t="str">
        <f t="shared" ref="P202" si="2595">IFERROR(P201/$C198,"-")</f>
        <v>-</v>
      </c>
      <c r="Q202" s="377" t="str">
        <f t="shared" ref="Q202" si="2596">IFERROR(Q201/$C198,"-")</f>
        <v>-</v>
      </c>
      <c r="R202" s="377" t="str">
        <f t="shared" ref="R202" si="2597">IFERROR(R201/$C198,"-")</f>
        <v>-</v>
      </c>
      <c r="S202" s="377" t="str">
        <f t="shared" ref="S202" si="2598">IFERROR(S201/$C198,"-")</f>
        <v>-</v>
      </c>
      <c r="T202" s="377" t="str">
        <f t="shared" ref="T202" si="2599">IFERROR(T201/$C198,"-")</f>
        <v>-</v>
      </c>
      <c r="U202" s="377" t="str">
        <f t="shared" ref="U202" si="2600">IFERROR(U201/$C198,"-")</f>
        <v>-</v>
      </c>
      <c r="V202" s="377" t="str">
        <f t="shared" ref="V202" si="2601">IFERROR(V201/$C198,"-")</f>
        <v>-</v>
      </c>
      <c r="W202" s="377" t="str">
        <f t="shared" ref="W202" si="2602">IFERROR(W201/$C198,"-")</f>
        <v>-</v>
      </c>
      <c r="X202" s="377" t="str">
        <f t="shared" ref="X202" si="2603">IFERROR(X201/$C198,"-")</f>
        <v>-</v>
      </c>
      <c r="Y202" s="377" t="str">
        <f t="shared" ref="Y202" si="2604">IFERROR(Y201/$C198,"-")</f>
        <v>-</v>
      </c>
      <c r="Z202" s="377" t="str">
        <f t="shared" ref="Z202" si="2605">IFERROR(Z201/$C198,"-")</f>
        <v>-</v>
      </c>
      <c r="AA202" s="377" t="str">
        <f t="shared" ref="AA202" si="2606">IFERROR(AA201/$C198,"-")</f>
        <v>-</v>
      </c>
      <c r="AB202" s="377" t="str">
        <f t="shared" ref="AB202" si="2607">IFERROR(AB201/$C198,"-")</f>
        <v>-</v>
      </c>
      <c r="AC202" s="377" t="str">
        <f t="shared" ref="AC202" si="2608">IFERROR(AC201/$C198,"-")</f>
        <v>-</v>
      </c>
      <c r="AD202" s="377" t="str">
        <f t="shared" ref="AD202" si="2609">IFERROR(AD201/$C198,"-")</f>
        <v>-</v>
      </c>
      <c r="AE202" s="377" t="str">
        <f t="shared" ref="AE202" si="2610">IFERROR(AE201/$C198,"-")</f>
        <v>-</v>
      </c>
      <c r="AF202" s="377" t="str">
        <f t="shared" ref="AF202" si="2611">IFERROR(AF201/$C198,"-")</f>
        <v>-</v>
      </c>
      <c r="AG202" s="377" t="str">
        <f t="shared" ref="AG202" si="2612">IFERROR(AG201/$C198,"-")</f>
        <v>-</v>
      </c>
      <c r="AH202" s="377" t="str">
        <f t="shared" ref="AH202" si="2613">IFERROR(AH201/$C198,"-")</f>
        <v>-</v>
      </c>
      <c r="AI202" s="377" t="str">
        <f t="shared" ref="AI202" si="2614">IFERROR(AI201/$C198,"-")</f>
        <v>-</v>
      </c>
      <c r="AJ202" s="377" t="str">
        <f t="shared" ref="AJ202" si="2615">IFERROR(AJ201/$C198,"-")</f>
        <v>-</v>
      </c>
      <c r="AK202" s="377" t="str">
        <f t="shared" ref="AK202" si="2616">IFERROR(AK201/$C198,"-")</f>
        <v>-</v>
      </c>
      <c r="AL202" s="377" t="str">
        <f t="shared" ref="AL202" si="2617">IFERROR(AL201/$C198,"-")</f>
        <v>-</v>
      </c>
      <c r="AM202" s="377" t="str">
        <f t="shared" ref="AM202" si="2618">IFERROR(AM201/$C198,"-")</f>
        <v>-</v>
      </c>
      <c r="AN202" s="377" t="str">
        <f t="shared" ref="AN202" si="2619">IFERROR(AN201/$C198,"-")</f>
        <v>-</v>
      </c>
      <c r="AO202" s="377" t="str">
        <f t="shared" ref="AO202" si="2620">IFERROR(AO201/$C198,"-")</f>
        <v>-</v>
      </c>
      <c r="AP202" s="377" t="str">
        <f t="shared" ref="AP202" si="2621">IFERROR(AP201/$C198,"-")</f>
        <v>-</v>
      </c>
      <c r="AQ202" s="377" t="str">
        <f t="shared" ref="AQ202" si="2622">IFERROR(AQ201/$C198,"-")</f>
        <v>-</v>
      </c>
      <c r="AR202" s="377" t="str">
        <f t="shared" ref="AR202" si="2623">IFERROR(AR201/$C198,"-")</f>
        <v>-</v>
      </c>
      <c r="AS202" s="377" t="str">
        <f t="shared" ref="AS202" si="2624">IFERROR(AS201/$C198,"-")</f>
        <v>-</v>
      </c>
      <c r="AT202" s="377" t="str">
        <f t="shared" ref="AT202" si="2625">IFERROR(AT201/$C198,"-")</f>
        <v>-</v>
      </c>
      <c r="AU202" s="377" t="str">
        <f t="shared" ref="AU202" si="2626">IFERROR(AU201/$C198,"-")</f>
        <v>-</v>
      </c>
      <c r="AV202" s="377" t="str">
        <f t="shared" ref="AV202" si="2627">IFERROR(AV201/$C198,"-")</f>
        <v>-</v>
      </c>
      <c r="AW202" s="377" t="str">
        <f t="shared" ref="AW202" si="2628">IFERROR(AW201/$C198,"-")</f>
        <v>-</v>
      </c>
      <c r="AX202" s="377" t="str">
        <f t="shared" ref="AX202" si="2629">IFERROR(AX201/$C198,"-")</f>
        <v>-</v>
      </c>
      <c r="AY202" s="377" t="str">
        <f t="shared" ref="AY202" si="2630">IFERROR(AY201/$C198,"-")</f>
        <v>-</v>
      </c>
      <c r="AZ202" s="377" t="str">
        <f t="shared" ref="AZ202" si="2631">IFERROR(AZ201/$C198,"-")</f>
        <v>-</v>
      </c>
      <c r="BA202" s="377" t="str">
        <f t="shared" ref="BA202" si="2632">IFERROR(BA201/$C198,"-")</f>
        <v>-</v>
      </c>
      <c r="BB202" s="378" t="str">
        <f t="shared" ref="BB202" si="2633">IFERROR(BB201/$C198,"-")</f>
        <v>-</v>
      </c>
    </row>
    <row r="203" spans="1:54" ht="17.25" customHeight="1" thickBot="1">
      <c r="J203" s="6"/>
      <c r="K203" s="6"/>
      <c r="L203" s="6"/>
      <c r="M203" s="6"/>
      <c r="O203" s="5"/>
      <c r="P203" s="5"/>
      <c r="Q203" s="5"/>
      <c r="R203" s="5"/>
    </row>
    <row r="204" spans="1:54" ht="17" thickBot="1">
      <c r="A204"/>
      <c r="B204" s="538" t="s">
        <v>338</v>
      </c>
      <c r="C204" s="539"/>
      <c r="D204" s="34"/>
      <c r="E204" s="283"/>
      <c r="J204" s="6"/>
      <c r="K204" s="6"/>
      <c r="L204" s="6"/>
      <c r="M204" s="6"/>
    </row>
    <row r="205" spans="1:54" ht="16" thickBot="1">
      <c r="B205" s="370" t="s">
        <v>11</v>
      </c>
      <c r="C205" s="379">
        <v>0</v>
      </c>
      <c r="D205" s="374"/>
      <c r="E205" s="375">
        <f t="shared" ref="E205:AJ205" si="2634">E$9</f>
        <v>2020</v>
      </c>
      <c r="F205" s="287">
        <f t="shared" si="2634"/>
        <v>2021</v>
      </c>
      <c r="G205" s="287">
        <f t="shared" si="2634"/>
        <v>2022</v>
      </c>
      <c r="H205" s="287">
        <f t="shared" si="2634"/>
        <v>2023</v>
      </c>
      <c r="I205" s="287">
        <f t="shared" si="2634"/>
        <v>2024</v>
      </c>
      <c r="J205" s="287">
        <f t="shared" si="2634"/>
        <v>2025</v>
      </c>
      <c r="K205" s="287">
        <f t="shared" si="2634"/>
        <v>2026</v>
      </c>
      <c r="L205" s="287">
        <f t="shared" si="2634"/>
        <v>2027</v>
      </c>
      <c r="M205" s="287">
        <f t="shared" si="2634"/>
        <v>2028</v>
      </c>
      <c r="N205" s="287">
        <f t="shared" si="2634"/>
        <v>2029</v>
      </c>
      <c r="O205" s="287">
        <f t="shared" si="2634"/>
        <v>2030</v>
      </c>
      <c r="P205" s="287">
        <f t="shared" si="2634"/>
        <v>2031</v>
      </c>
      <c r="Q205" s="287">
        <f t="shared" si="2634"/>
        <v>2032</v>
      </c>
      <c r="R205" s="287">
        <f t="shared" si="2634"/>
        <v>2033</v>
      </c>
      <c r="S205" s="287">
        <f t="shared" si="2634"/>
        <v>2034</v>
      </c>
      <c r="T205" s="287">
        <f t="shared" si="2634"/>
        <v>2035</v>
      </c>
      <c r="U205" s="287">
        <f t="shared" si="2634"/>
        <v>2036</v>
      </c>
      <c r="V205" s="287">
        <f t="shared" si="2634"/>
        <v>2037</v>
      </c>
      <c r="W205" s="287">
        <f t="shared" si="2634"/>
        <v>2038</v>
      </c>
      <c r="X205" s="287">
        <f t="shared" si="2634"/>
        <v>2039</v>
      </c>
      <c r="Y205" s="287">
        <f t="shared" si="2634"/>
        <v>2040</v>
      </c>
      <c r="Z205" s="287">
        <f t="shared" si="2634"/>
        <v>2041</v>
      </c>
      <c r="AA205" s="287">
        <f t="shared" si="2634"/>
        <v>2042</v>
      </c>
      <c r="AB205" s="287">
        <f t="shared" si="2634"/>
        <v>2043</v>
      </c>
      <c r="AC205" s="287">
        <f t="shared" si="2634"/>
        <v>2044</v>
      </c>
      <c r="AD205" s="287">
        <f t="shared" si="2634"/>
        <v>2045</v>
      </c>
      <c r="AE205" s="287">
        <f t="shared" si="2634"/>
        <v>2046</v>
      </c>
      <c r="AF205" s="287">
        <f t="shared" si="2634"/>
        <v>2047</v>
      </c>
      <c r="AG205" s="287">
        <f t="shared" si="2634"/>
        <v>2048</v>
      </c>
      <c r="AH205" s="287">
        <f t="shared" si="2634"/>
        <v>2049</v>
      </c>
      <c r="AI205" s="287">
        <f t="shared" si="2634"/>
        <v>2050</v>
      </c>
      <c r="AJ205" s="287">
        <f t="shared" si="2634"/>
        <v>2051</v>
      </c>
      <c r="AK205" s="287">
        <f t="shared" ref="AK205:BB205" si="2635">AK$9</f>
        <v>2052</v>
      </c>
      <c r="AL205" s="287">
        <f t="shared" si="2635"/>
        <v>2053</v>
      </c>
      <c r="AM205" s="287">
        <f t="shared" si="2635"/>
        <v>2054</v>
      </c>
      <c r="AN205" s="287">
        <f t="shared" si="2635"/>
        <v>2055</v>
      </c>
      <c r="AO205" s="287">
        <f t="shared" si="2635"/>
        <v>2056</v>
      </c>
      <c r="AP205" s="287">
        <f t="shared" si="2635"/>
        <v>2057</v>
      </c>
      <c r="AQ205" s="287">
        <f t="shared" si="2635"/>
        <v>2058</v>
      </c>
      <c r="AR205" s="287">
        <f t="shared" si="2635"/>
        <v>2059</v>
      </c>
      <c r="AS205" s="287">
        <f t="shared" si="2635"/>
        <v>2060</v>
      </c>
      <c r="AT205" s="287">
        <f t="shared" si="2635"/>
        <v>2061</v>
      </c>
      <c r="AU205" s="287">
        <f t="shared" si="2635"/>
        <v>2062</v>
      </c>
      <c r="AV205" s="287">
        <f t="shared" si="2635"/>
        <v>2063</v>
      </c>
      <c r="AW205" s="287">
        <f t="shared" si="2635"/>
        <v>2064</v>
      </c>
      <c r="AX205" s="287">
        <f t="shared" si="2635"/>
        <v>2065</v>
      </c>
      <c r="AY205" s="287">
        <f t="shared" si="2635"/>
        <v>2066</v>
      </c>
      <c r="AZ205" s="287">
        <f t="shared" si="2635"/>
        <v>2067</v>
      </c>
      <c r="BA205" s="287">
        <f t="shared" si="2635"/>
        <v>2068</v>
      </c>
      <c r="BB205" s="288">
        <f t="shared" si="2635"/>
        <v>2069</v>
      </c>
    </row>
    <row r="206" spans="1:54">
      <c r="A206"/>
      <c r="B206" s="484" t="s">
        <v>273</v>
      </c>
      <c r="C206" s="534"/>
      <c r="D206" s="485"/>
      <c r="E206" s="315">
        <v>0</v>
      </c>
      <c r="F206" s="289">
        <f>E208</f>
        <v>0</v>
      </c>
      <c r="G206" s="289">
        <f t="shared" ref="G206" si="2636">F208</f>
        <v>0</v>
      </c>
      <c r="H206" s="289">
        <f t="shared" ref="H206" si="2637">G208</f>
        <v>0</v>
      </c>
      <c r="I206" s="289">
        <f t="shared" ref="I206" si="2638">H208</f>
        <v>0</v>
      </c>
      <c r="J206" s="289">
        <f t="shared" ref="J206" si="2639">I208</f>
        <v>0</v>
      </c>
      <c r="K206" s="289">
        <f t="shared" ref="K206" si="2640">J208</f>
        <v>0</v>
      </c>
      <c r="L206" s="289">
        <f t="shared" ref="L206" si="2641">K208</f>
        <v>0</v>
      </c>
      <c r="M206" s="289">
        <f t="shared" ref="M206" si="2642">L208</f>
        <v>0</v>
      </c>
      <c r="N206" s="289">
        <f t="shared" ref="N206" si="2643">M208</f>
        <v>0</v>
      </c>
      <c r="O206" s="289">
        <f t="shared" ref="O206" si="2644">N208</f>
        <v>0</v>
      </c>
      <c r="P206" s="289">
        <f t="shared" ref="P206" si="2645">O208</f>
        <v>0</v>
      </c>
      <c r="Q206" s="289">
        <f t="shared" ref="Q206" si="2646">P208</f>
        <v>0</v>
      </c>
      <c r="R206" s="289">
        <f t="shared" ref="R206" si="2647">Q208</f>
        <v>0</v>
      </c>
      <c r="S206" s="289">
        <f t="shared" ref="S206" si="2648">R208</f>
        <v>0</v>
      </c>
      <c r="T206" s="289">
        <f t="shared" ref="T206" si="2649">S208</f>
        <v>0</v>
      </c>
      <c r="U206" s="289">
        <f t="shared" ref="U206" si="2650">T208</f>
        <v>0</v>
      </c>
      <c r="V206" s="289">
        <f t="shared" ref="V206" si="2651">U208</f>
        <v>0</v>
      </c>
      <c r="W206" s="289">
        <f t="shared" ref="W206" si="2652">V208</f>
        <v>0</v>
      </c>
      <c r="X206" s="289">
        <f t="shared" ref="X206" si="2653">W208</f>
        <v>0</v>
      </c>
      <c r="Y206" s="289">
        <f t="shared" ref="Y206" si="2654">X208</f>
        <v>0</v>
      </c>
      <c r="Z206" s="289">
        <f t="shared" ref="Z206" si="2655">Y208</f>
        <v>0</v>
      </c>
      <c r="AA206" s="289">
        <f t="shared" ref="AA206" si="2656">Z208</f>
        <v>0</v>
      </c>
      <c r="AB206" s="289">
        <f t="shared" ref="AB206" si="2657">AA208</f>
        <v>0</v>
      </c>
      <c r="AC206" s="289">
        <f t="shared" ref="AC206" si="2658">AB208</f>
        <v>0</v>
      </c>
      <c r="AD206" s="289">
        <f t="shared" ref="AD206" si="2659">AC208</f>
        <v>0</v>
      </c>
      <c r="AE206" s="289">
        <f t="shared" ref="AE206" si="2660">AD208</f>
        <v>0</v>
      </c>
      <c r="AF206" s="289">
        <f t="shared" ref="AF206" si="2661">AE208</f>
        <v>0</v>
      </c>
      <c r="AG206" s="289">
        <f t="shared" ref="AG206" si="2662">AF208</f>
        <v>0</v>
      </c>
      <c r="AH206" s="289">
        <f t="shared" ref="AH206" si="2663">AG208</f>
        <v>0</v>
      </c>
      <c r="AI206" s="289">
        <f t="shared" ref="AI206" si="2664">AH208</f>
        <v>0</v>
      </c>
      <c r="AJ206" s="289">
        <f t="shared" ref="AJ206" si="2665">AI208</f>
        <v>0</v>
      </c>
      <c r="AK206" s="289">
        <f t="shared" ref="AK206" si="2666">AJ208</f>
        <v>0</v>
      </c>
      <c r="AL206" s="289">
        <f t="shared" ref="AL206" si="2667">AK208</f>
        <v>0</v>
      </c>
      <c r="AM206" s="289">
        <f t="shared" ref="AM206" si="2668">AL208</f>
        <v>0</v>
      </c>
      <c r="AN206" s="289">
        <f t="shared" ref="AN206" si="2669">AM208</f>
        <v>0</v>
      </c>
      <c r="AO206" s="289">
        <f t="shared" ref="AO206" si="2670">AN208</f>
        <v>0</v>
      </c>
      <c r="AP206" s="289">
        <f t="shared" ref="AP206" si="2671">AO208</f>
        <v>0</v>
      </c>
      <c r="AQ206" s="289">
        <f t="shared" ref="AQ206" si="2672">AP208</f>
        <v>0</v>
      </c>
      <c r="AR206" s="289">
        <f t="shared" ref="AR206" si="2673">AQ208</f>
        <v>0</v>
      </c>
      <c r="AS206" s="289">
        <f t="shared" ref="AS206" si="2674">AR208</f>
        <v>0</v>
      </c>
      <c r="AT206" s="289">
        <f t="shared" ref="AT206" si="2675">AS208</f>
        <v>0</v>
      </c>
      <c r="AU206" s="289">
        <f t="shared" ref="AU206" si="2676">AT208</f>
        <v>0</v>
      </c>
      <c r="AV206" s="289">
        <f t="shared" ref="AV206" si="2677">AU208</f>
        <v>0</v>
      </c>
      <c r="AW206" s="289">
        <f t="shared" ref="AW206" si="2678">AV208</f>
        <v>0</v>
      </c>
      <c r="AX206" s="289">
        <f t="shared" ref="AX206" si="2679">AW208</f>
        <v>0</v>
      </c>
      <c r="AY206" s="289">
        <f t="shared" ref="AY206" si="2680">AX208</f>
        <v>0</v>
      </c>
      <c r="AZ206" s="289">
        <f t="shared" ref="AZ206" si="2681">AY208</f>
        <v>0</v>
      </c>
      <c r="BA206" s="289">
        <f t="shared" ref="BA206" si="2682">AZ208</f>
        <v>0</v>
      </c>
      <c r="BB206" s="290">
        <f t="shared" ref="BB206" si="2683">BA208</f>
        <v>0</v>
      </c>
    </row>
    <row r="207" spans="1:54">
      <c r="A207"/>
      <c r="B207" s="479" t="s">
        <v>108</v>
      </c>
      <c r="C207" s="533"/>
      <c r="D207" s="480"/>
      <c r="E207" s="297">
        <f>Cockpit!$H$31</f>
        <v>1.4999999999999999E-2</v>
      </c>
      <c r="F207" s="297">
        <f>Cockpit!$H$31</f>
        <v>1.4999999999999999E-2</v>
      </c>
      <c r="G207" s="297">
        <f>Cockpit!$H$31</f>
        <v>1.4999999999999999E-2</v>
      </c>
      <c r="H207" s="297">
        <f>Cockpit!$H$31</f>
        <v>1.4999999999999999E-2</v>
      </c>
      <c r="I207" s="297">
        <f>Cockpit!$H$31</f>
        <v>1.4999999999999999E-2</v>
      </c>
      <c r="J207" s="297">
        <f>Cockpit!$H$31</f>
        <v>1.4999999999999999E-2</v>
      </c>
      <c r="K207" s="297">
        <f>Cockpit!$H$31</f>
        <v>1.4999999999999999E-2</v>
      </c>
      <c r="L207" s="297">
        <f>Cockpit!$H$31</f>
        <v>1.4999999999999999E-2</v>
      </c>
      <c r="M207" s="297">
        <f>Cockpit!$H$31</f>
        <v>1.4999999999999999E-2</v>
      </c>
      <c r="N207" s="297">
        <f>Cockpit!$H$31</f>
        <v>1.4999999999999999E-2</v>
      </c>
      <c r="O207" s="297">
        <f>Cockpit!$H$31</f>
        <v>1.4999999999999999E-2</v>
      </c>
      <c r="P207" s="297">
        <f>Cockpit!$H$31</f>
        <v>1.4999999999999999E-2</v>
      </c>
      <c r="Q207" s="297">
        <f>Cockpit!$H$31</f>
        <v>1.4999999999999999E-2</v>
      </c>
      <c r="R207" s="297">
        <f>Cockpit!$H$31</f>
        <v>1.4999999999999999E-2</v>
      </c>
      <c r="S207" s="297">
        <f>Cockpit!$H$31</f>
        <v>1.4999999999999999E-2</v>
      </c>
      <c r="T207" s="297">
        <f>Cockpit!$H$31</f>
        <v>1.4999999999999999E-2</v>
      </c>
      <c r="U207" s="297">
        <f>Cockpit!$H$31</f>
        <v>1.4999999999999999E-2</v>
      </c>
      <c r="V207" s="297">
        <f>Cockpit!$H$31</f>
        <v>1.4999999999999999E-2</v>
      </c>
      <c r="W207" s="297">
        <f>Cockpit!$H$31</f>
        <v>1.4999999999999999E-2</v>
      </c>
      <c r="X207" s="297">
        <f>Cockpit!$H$31</f>
        <v>1.4999999999999999E-2</v>
      </c>
      <c r="Y207" s="297">
        <f>Cockpit!$H$31</f>
        <v>1.4999999999999999E-2</v>
      </c>
      <c r="Z207" s="297">
        <f>Cockpit!$H$31</f>
        <v>1.4999999999999999E-2</v>
      </c>
      <c r="AA207" s="297">
        <f>Cockpit!$H$31</f>
        <v>1.4999999999999999E-2</v>
      </c>
      <c r="AB207" s="297">
        <f>Cockpit!$H$31</f>
        <v>1.4999999999999999E-2</v>
      </c>
      <c r="AC207" s="297">
        <f>Cockpit!$H$31</f>
        <v>1.4999999999999999E-2</v>
      </c>
      <c r="AD207" s="297">
        <f>Cockpit!$H$31</f>
        <v>1.4999999999999999E-2</v>
      </c>
      <c r="AE207" s="297">
        <f>Cockpit!$H$31</f>
        <v>1.4999999999999999E-2</v>
      </c>
      <c r="AF207" s="297">
        <f>Cockpit!$H$31</f>
        <v>1.4999999999999999E-2</v>
      </c>
      <c r="AG207" s="297">
        <f>Cockpit!$H$31</f>
        <v>1.4999999999999999E-2</v>
      </c>
      <c r="AH207" s="297">
        <f>Cockpit!$H$31</f>
        <v>1.4999999999999999E-2</v>
      </c>
      <c r="AI207" s="297">
        <f>Cockpit!$H$31</f>
        <v>1.4999999999999999E-2</v>
      </c>
      <c r="AJ207" s="297">
        <f>Cockpit!$H$31</f>
        <v>1.4999999999999999E-2</v>
      </c>
      <c r="AK207" s="297">
        <f>Cockpit!$H$31</f>
        <v>1.4999999999999999E-2</v>
      </c>
      <c r="AL207" s="297">
        <f>Cockpit!$H$31</f>
        <v>1.4999999999999999E-2</v>
      </c>
      <c r="AM207" s="297">
        <f>Cockpit!$H$31</f>
        <v>1.4999999999999999E-2</v>
      </c>
      <c r="AN207" s="297">
        <f>Cockpit!$H$31</f>
        <v>1.4999999999999999E-2</v>
      </c>
      <c r="AO207" s="297">
        <f>Cockpit!$H$31</f>
        <v>1.4999999999999999E-2</v>
      </c>
      <c r="AP207" s="297">
        <f>Cockpit!$H$31</f>
        <v>1.4999999999999999E-2</v>
      </c>
      <c r="AQ207" s="297">
        <f>Cockpit!$H$31</f>
        <v>1.4999999999999999E-2</v>
      </c>
      <c r="AR207" s="297">
        <f>Cockpit!$H$31</f>
        <v>1.4999999999999999E-2</v>
      </c>
      <c r="AS207" s="297">
        <f>Cockpit!$H$31</f>
        <v>1.4999999999999999E-2</v>
      </c>
      <c r="AT207" s="297">
        <f>Cockpit!$H$31</f>
        <v>1.4999999999999999E-2</v>
      </c>
      <c r="AU207" s="297">
        <f>Cockpit!$H$31</f>
        <v>1.4999999999999999E-2</v>
      </c>
      <c r="AV207" s="297">
        <f>Cockpit!$H$31</f>
        <v>1.4999999999999999E-2</v>
      </c>
      <c r="AW207" s="297">
        <f>Cockpit!$H$31</f>
        <v>1.4999999999999999E-2</v>
      </c>
      <c r="AX207" s="297">
        <f>Cockpit!$H$31</f>
        <v>1.4999999999999999E-2</v>
      </c>
      <c r="AY207" s="297">
        <f>Cockpit!$H$31</f>
        <v>1.4999999999999999E-2</v>
      </c>
      <c r="AZ207" s="297">
        <f>Cockpit!$H$31</f>
        <v>1.4999999999999999E-2</v>
      </c>
      <c r="BA207" s="297">
        <f>Cockpit!$H$31</f>
        <v>1.4999999999999999E-2</v>
      </c>
      <c r="BB207" s="298">
        <f>Cockpit!$H$31</f>
        <v>1.4999999999999999E-2</v>
      </c>
    </row>
    <row r="208" spans="1:54">
      <c r="B208" s="479" t="s">
        <v>70</v>
      </c>
      <c r="C208" s="533"/>
      <c r="D208" s="480"/>
      <c r="E208" s="10">
        <f t="shared" ref="E208:BB208" si="2684">E206*(1+E207)</f>
        <v>0</v>
      </c>
      <c r="F208" s="10">
        <f t="shared" si="2684"/>
        <v>0</v>
      </c>
      <c r="G208" s="10">
        <f t="shared" si="2684"/>
        <v>0</v>
      </c>
      <c r="H208" s="10">
        <f t="shared" si="2684"/>
        <v>0</v>
      </c>
      <c r="I208" s="10">
        <f t="shared" si="2684"/>
        <v>0</v>
      </c>
      <c r="J208" s="10">
        <f t="shared" si="2684"/>
        <v>0</v>
      </c>
      <c r="K208" s="10">
        <f t="shared" si="2684"/>
        <v>0</v>
      </c>
      <c r="L208" s="10">
        <f t="shared" si="2684"/>
        <v>0</v>
      </c>
      <c r="M208" s="10">
        <f t="shared" si="2684"/>
        <v>0</v>
      </c>
      <c r="N208" s="10">
        <f t="shared" si="2684"/>
        <v>0</v>
      </c>
      <c r="O208" s="10">
        <f t="shared" si="2684"/>
        <v>0</v>
      </c>
      <c r="P208" s="10">
        <f t="shared" si="2684"/>
        <v>0</v>
      </c>
      <c r="Q208" s="10">
        <f t="shared" si="2684"/>
        <v>0</v>
      </c>
      <c r="R208" s="10">
        <f t="shared" si="2684"/>
        <v>0</v>
      </c>
      <c r="S208" s="10">
        <f t="shared" si="2684"/>
        <v>0</v>
      </c>
      <c r="T208" s="10">
        <f t="shared" si="2684"/>
        <v>0</v>
      </c>
      <c r="U208" s="10">
        <f t="shared" si="2684"/>
        <v>0</v>
      </c>
      <c r="V208" s="10">
        <f t="shared" si="2684"/>
        <v>0</v>
      </c>
      <c r="W208" s="10">
        <f t="shared" si="2684"/>
        <v>0</v>
      </c>
      <c r="X208" s="10">
        <f t="shared" si="2684"/>
        <v>0</v>
      </c>
      <c r="Y208" s="10">
        <f t="shared" si="2684"/>
        <v>0</v>
      </c>
      <c r="Z208" s="10">
        <f t="shared" si="2684"/>
        <v>0</v>
      </c>
      <c r="AA208" s="10">
        <f t="shared" si="2684"/>
        <v>0</v>
      </c>
      <c r="AB208" s="10">
        <f t="shared" si="2684"/>
        <v>0</v>
      </c>
      <c r="AC208" s="10">
        <f t="shared" si="2684"/>
        <v>0</v>
      </c>
      <c r="AD208" s="10">
        <f t="shared" si="2684"/>
        <v>0</v>
      </c>
      <c r="AE208" s="10">
        <f t="shared" si="2684"/>
        <v>0</v>
      </c>
      <c r="AF208" s="10">
        <f t="shared" si="2684"/>
        <v>0</v>
      </c>
      <c r="AG208" s="10">
        <f t="shared" si="2684"/>
        <v>0</v>
      </c>
      <c r="AH208" s="10">
        <f t="shared" si="2684"/>
        <v>0</v>
      </c>
      <c r="AI208" s="10">
        <f t="shared" si="2684"/>
        <v>0</v>
      </c>
      <c r="AJ208" s="10">
        <f t="shared" si="2684"/>
        <v>0</v>
      </c>
      <c r="AK208" s="10">
        <f t="shared" si="2684"/>
        <v>0</v>
      </c>
      <c r="AL208" s="10">
        <f t="shared" si="2684"/>
        <v>0</v>
      </c>
      <c r="AM208" s="10">
        <f t="shared" si="2684"/>
        <v>0</v>
      </c>
      <c r="AN208" s="10">
        <f t="shared" si="2684"/>
        <v>0</v>
      </c>
      <c r="AO208" s="10">
        <f t="shared" si="2684"/>
        <v>0</v>
      </c>
      <c r="AP208" s="10">
        <f t="shared" si="2684"/>
        <v>0</v>
      </c>
      <c r="AQ208" s="10">
        <f t="shared" si="2684"/>
        <v>0</v>
      </c>
      <c r="AR208" s="10">
        <f t="shared" si="2684"/>
        <v>0</v>
      </c>
      <c r="AS208" s="10">
        <f t="shared" si="2684"/>
        <v>0</v>
      </c>
      <c r="AT208" s="10">
        <f t="shared" si="2684"/>
        <v>0</v>
      </c>
      <c r="AU208" s="10">
        <f t="shared" si="2684"/>
        <v>0</v>
      </c>
      <c r="AV208" s="10">
        <f t="shared" si="2684"/>
        <v>0</v>
      </c>
      <c r="AW208" s="10">
        <f t="shared" si="2684"/>
        <v>0</v>
      </c>
      <c r="AX208" s="10">
        <f t="shared" si="2684"/>
        <v>0</v>
      </c>
      <c r="AY208" s="10">
        <f t="shared" si="2684"/>
        <v>0</v>
      </c>
      <c r="AZ208" s="10">
        <f t="shared" si="2684"/>
        <v>0</v>
      </c>
      <c r="BA208" s="10">
        <f t="shared" si="2684"/>
        <v>0</v>
      </c>
      <c r="BB208" s="291">
        <f t="shared" si="2684"/>
        <v>0</v>
      </c>
    </row>
    <row r="209" spans="1:54" ht="16" thickBot="1">
      <c r="B209" s="535" t="s">
        <v>316</v>
      </c>
      <c r="C209" s="536"/>
      <c r="D209" s="537"/>
      <c r="E209" s="377" t="str">
        <f>IFERROR(E208/$C205,"-")</f>
        <v>-</v>
      </c>
      <c r="F209" s="377" t="str">
        <f>IFERROR(F208/$C205,"-")</f>
        <v>-</v>
      </c>
      <c r="G209" s="377" t="str">
        <f t="shared" ref="G209" si="2685">IFERROR(G208/$C205,"-")</f>
        <v>-</v>
      </c>
      <c r="H209" s="377" t="str">
        <f t="shared" ref="H209" si="2686">IFERROR(H208/$C205,"-")</f>
        <v>-</v>
      </c>
      <c r="I209" s="377" t="str">
        <f t="shared" ref="I209" si="2687">IFERROR(I208/$C205,"-")</f>
        <v>-</v>
      </c>
      <c r="J209" s="377" t="str">
        <f t="shared" ref="J209" si="2688">IFERROR(J208/$C205,"-")</f>
        <v>-</v>
      </c>
      <c r="K209" s="377" t="str">
        <f t="shared" ref="K209" si="2689">IFERROR(K208/$C205,"-")</f>
        <v>-</v>
      </c>
      <c r="L209" s="377" t="str">
        <f t="shared" ref="L209" si="2690">IFERROR(L208/$C205,"-")</f>
        <v>-</v>
      </c>
      <c r="M209" s="377" t="str">
        <f t="shared" ref="M209" si="2691">IFERROR(M208/$C205,"-")</f>
        <v>-</v>
      </c>
      <c r="N209" s="377" t="str">
        <f t="shared" ref="N209" si="2692">IFERROR(N208/$C205,"-")</f>
        <v>-</v>
      </c>
      <c r="O209" s="377" t="str">
        <f t="shared" ref="O209" si="2693">IFERROR(O208/$C205,"-")</f>
        <v>-</v>
      </c>
      <c r="P209" s="377" t="str">
        <f t="shared" ref="P209" si="2694">IFERROR(P208/$C205,"-")</f>
        <v>-</v>
      </c>
      <c r="Q209" s="377" t="str">
        <f t="shared" ref="Q209" si="2695">IFERROR(Q208/$C205,"-")</f>
        <v>-</v>
      </c>
      <c r="R209" s="377" t="str">
        <f t="shared" ref="R209" si="2696">IFERROR(R208/$C205,"-")</f>
        <v>-</v>
      </c>
      <c r="S209" s="377" t="str">
        <f t="shared" ref="S209" si="2697">IFERROR(S208/$C205,"-")</f>
        <v>-</v>
      </c>
      <c r="T209" s="377" t="str">
        <f t="shared" ref="T209" si="2698">IFERROR(T208/$C205,"-")</f>
        <v>-</v>
      </c>
      <c r="U209" s="377" t="str">
        <f t="shared" ref="U209" si="2699">IFERROR(U208/$C205,"-")</f>
        <v>-</v>
      </c>
      <c r="V209" s="377" t="str">
        <f t="shared" ref="V209" si="2700">IFERROR(V208/$C205,"-")</f>
        <v>-</v>
      </c>
      <c r="W209" s="377" t="str">
        <f t="shared" ref="W209" si="2701">IFERROR(W208/$C205,"-")</f>
        <v>-</v>
      </c>
      <c r="X209" s="377" t="str">
        <f t="shared" ref="X209" si="2702">IFERROR(X208/$C205,"-")</f>
        <v>-</v>
      </c>
      <c r="Y209" s="377" t="str">
        <f t="shared" ref="Y209" si="2703">IFERROR(Y208/$C205,"-")</f>
        <v>-</v>
      </c>
      <c r="Z209" s="377" t="str">
        <f t="shared" ref="Z209" si="2704">IFERROR(Z208/$C205,"-")</f>
        <v>-</v>
      </c>
      <c r="AA209" s="377" t="str">
        <f t="shared" ref="AA209" si="2705">IFERROR(AA208/$C205,"-")</f>
        <v>-</v>
      </c>
      <c r="AB209" s="377" t="str">
        <f t="shared" ref="AB209" si="2706">IFERROR(AB208/$C205,"-")</f>
        <v>-</v>
      </c>
      <c r="AC209" s="377" t="str">
        <f t="shared" ref="AC209" si="2707">IFERROR(AC208/$C205,"-")</f>
        <v>-</v>
      </c>
      <c r="AD209" s="377" t="str">
        <f t="shared" ref="AD209" si="2708">IFERROR(AD208/$C205,"-")</f>
        <v>-</v>
      </c>
      <c r="AE209" s="377" t="str">
        <f t="shared" ref="AE209" si="2709">IFERROR(AE208/$C205,"-")</f>
        <v>-</v>
      </c>
      <c r="AF209" s="377" t="str">
        <f t="shared" ref="AF209" si="2710">IFERROR(AF208/$C205,"-")</f>
        <v>-</v>
      </c>
      <c r="AG209" s="377" t="str">
        <f t="shared" ref="AG209" si="2711">IFERROR(AG208/$C205,"-")</f>
        <v>-</v>
      </c>
      <c r="AH209" s="377" t="str">
        <f t="shared" ref="AH209" si="2712">IFERROR(AH208/$C205,"-")</f>
        <v>-</v>
      </c>
      <c r="AI209" s="377" t="str">
        <f t="shared" ref="AI209" si="2713">IFERROR(AI208/$C205,"-")</f>
        <v>-</v>
      </c>
      <c r="AJ209" s="377" t="str">
        <f t="shared" ref="AJ209" si="2714">IFERROR(AJ208/$C205,"-")</f>
        <v>-</v>
      </c>
      <c r="AK209" s="377" t="str">
        <f t="shared" ref="AK209" si="2715">IFERROR(AK208/$C205,"-")</f>
        <v>-</v>
      </c>
      <c r="AL209" s="377" t="str">
        <f t="shared" ref="AL209" si="2716">IFERROR(AL208/$C205,"-")</f>
        <v>-</v>
      </c>
      <c r="AM209" s="377" t="str">
        <f t="shared" ref="AM209" si="2717">IFERROR(AM208/$C205,"-")</f>
        <v>-</v>
      </c>
      <c r="AN209" s="377" t="str">
        <f t="shared" ref="AN209" si="2718">IFERROR(AN208/$C205,"-")</f>
        <v>-</v>
      </c>
      <c r="AO209" s="377" t="str">
        <f t="shared" ref="AO209" si="2719">IFERROR(AO208/$C205,"-")</f>
        <v>-</v>
      </c>
      <c r="AP209" s="377" t="str">
        <f t="shared" ref="AP209" si="2720">IFERROR(AP208/$C205,"-")</f>
        <v>-</v>
      </c>
      <c r="AQ209" s="377" t="str">
        <f t="shared" ref="AQ209" si="2721">IFERROR(AQ208/$C205,"-")</f>
        <v>-</v>
      </c>
      <c r="AR209" s="377" t="str">
        <f t="shared" ref="AR209" si="2722">IFERROR(AR208/$C205,"-")</f>
        <v>-</v>
      </c>
      <c r="AS209" s="377" t="str">
        <f t="shared" ref="AS209" si="2723">IFERROR(AS208/$C205,"-")</f>
        <v>-</v>
      </c>
      <c r="AT209" s="377" t="str">
        <f t="shared" ref="AT209" si="2724">IFERROR(AT208/$C205,"-")</f>
        <v>-</v>
      </c>
      <c r="AU209" s="377" t="str">
        <f t="shared" ref="AU209" si="2725">IFERROR(AU208/$C205,"-")</f>
        <v>-</v>
      </c>
      <c r="AV209" s="377" t="str">
        <f t="shared" ref="AV209" si="2726">IFERROR(AV208/$C205,"-")</f>
        <v>-</v>
      </c>
      <c r="AW209" s="377" t="str">
        <f t="shared" ref="AW209" si="2727">IFERROR(AW208/$C205,"-")</f>
        <v>-</v>
      </c>
      <c r="AX209" s="377" t="str">
        <f t="shared" ref="AX209" si="2728">IFERROR(AX208/$C205,"-")</f>
        <v>-</v>
      </c>
      <c r="AY209" s="377" t="str">
        <f t="shared" ref="AY209" si="2729">IFERROR(AY208/$C205,"-")</f>
        <v>-</v>
      </c>
      <c r="AZ209" s="377" t="str">
        <f t="shared" ref="AZ209" si="2730">IFERROR(AZ208/$C205,"-")</f>
        <v>-</v>
      </c>
      <c r="BA209" s="377" t="str">
        <f t="shared" ref="BA209" si="2731">IFERROR(BA208/$C205,"-")</f>
        <v>-</v>
      </c>
      <c r="BB209" s="378" t="str">
        <f t="shared" ref="BB209" si="2732">IFERROR(BB208/$C205,"-")</f>
        <v>-</v>
      </c>
    </row>
    <row r="210" spans="1:54" ht="17.25" customHeight="1" thickBot="1">
      <c r="J210" s="6"/>
      <c r="K210" s="6"/>
      <c r="L210" s="6"/>
      <c r="M210" s="6"/>
      <c r="O210" s="5"/>
      <c r="P210" s="5"/>
      <c r="Q210" s="5"/>
      <c r="R210" s="5"/>
    </row>
    <row r="211" spans="1:54" ht="17" thickBot="1">
      <c r="A211"/>
      <c r="B211" s="538" t="s">
        <v>339</v>
      </c>
      <c r="C211" s="539"/>
      <c r="D211" s="34"/>
      <c r="E211" s="283"/>
      <c r="J211" s="6"/>
      <c r="K211" s="6"/>
      <c r="L211" s="6"/>
      <c r="M211" s="6"/>
    </row>
    <row r="212" spans="1:54" ht="16" thickBot="1">
      <c r="B212" s="370" t="s">
        <v>11</v>
      </c>
      <c r="C212" s="379">
        <v>0</v>
      </c>
      <c r="D212" s="374"/>
      <c r="E212" s="375">
        <f t="shared" ref="E212:AJ212" si="2733">E$9</f>
        <v>2020</v>
      </c>
      <c r="F212" s="287">
        <f t="shared" si="2733"/>
        <v>2021</v>
      </c>
      <c r="G212" s="287">
        <f t="shared" si="2733"/>
        <v>2022</v>
      </c>
      <c r="H212" s="287">
        <f t="shared" si="2733"/>
        <v>2023</v>
      </c>
      <c r="I212" s="287">
        <f t="shared" si="2733"/>
        <v>2024</v>
      </c>
      <c r="J212" s="287">
        <f t="shared" si="2733"/>
        <v>2025</v>
      </c>
      <c r="K212" s="287">
        <f t="shared" si="2733"/>
        <v>2026</v>
      </c>
      <c r="L212" s="287">
        <f t="shared" si="2733"/>
        <v>2027</v>
      </c>
      <c r="M212" s="287">
        <f t="shared" si="2733"/>
        <v>2028</v>
      </c>
      <c r="N212" s="287">
        <f t="shared" si="2733"/>
        <v>2029</v>
      </c>
      <c r="O212" s="287">
        <f t="shared" si="2733"/>
        <v>2030</v>
      </c>
      <c r="P212" s="287">
        <f t="shared" si="2733"/>
        <v>2031</v>
      </c>
      <c r="Q212" s="287">
        <f t="shared" si="2733"/>
        <v>2032</v>
      </c>
      <c r="R212" s="287">
        <f t="shared" si="2733"/>
        <v>2033</v>
      </c>
      <c r="S212" s="287">
        <f t="shared" si="2733"/>
        <v>2034</v>
      </c>
      <c r="T212" s="287">
        <f t="shared" si="2733"/>
        <v>2035</v>
      </c>
      <c r="U212" s="287">
        <f t="shared" si="2733"/>
        <v>2036</v>
      </c>
      <c r="V212" s="287">
        <f t="shared" si="2733"/>
        <v>2037</v>
      </c>
      <c r="W212" s="287">
        <f t="shared" si="2733"/>
        <v>2038</v>
      </c>
      <c r="X212" s="287">
        <f t="shared" si="2733"/>
        <v>2039</v>
      </c>
      <c r="Y212" s="287">
        <f t="shared" si="2733"/>
        <v>2040</v>
      </c>
      <c r="Z212" s="287">
        <f t="shared" si="2733"/>
        <v>2041</v>
      </c>
      <c r="AA212" s="287">
        <f t="shared" si="2733"/>
        <v>2042</v>
      </c>
      <c r="AB212" s="287">
        <f t="shared" si="2733"/>
        <v>2043</v>
      </c>
      <c r="AC212" s="287">
        <f t="shared" si="2733"/>
        <v>2044</v>
      </c>
      <c r="AD212" s="287">
        <f t="shared" si="2733"/>
        <v>2045</v>
      </c>
      <c r="AE212" s="287">
        <f t="shared" si="2733"/>
        <v>2046</v>
      </c>
      <c r="AF212" s="287">
        <f t="shared" si="2733"/>
        <v>2047</v>
      </c>
      <c r="AG212" s="287">
        <f t="shared" si="2733"/>
        <v>2048</v>
      </c>
      <c r="AH212" s="287">
        <f t="shared" si="2733"/>
        <v>2049</v>
      </c>
      <c r="AI212" s="287">
        <f t="shared" si="2733"/>
        <v>2050</v>
      </c>
      <c r="AJ212" s="287">
        <f t="shared" si="2733"/>
        <v>2051</v>
      </c>
      <c r="AK212" s="287">
        <f t="shared" ref="AK212:BB212" si="2734">AK$9</f>
        <v>2052</v>
      </c>
      <c r="AL212" s="287">
        <f t="shared" si="2734"/>
        <v>2053</v>
      </c>
      <c r="AM212" s="287">
        <f t="shared" si="2734"/>
        <v>2054</v>
      </c>
      <c r="AN212" s="287">
        <f t="shared" si="2734"/>
        <v>2055</v>
      </c>
      <c r="AO212" s="287">
        <f t="shared" si="2734"/>
        <v>2056</v>
      </c>
      <c r="AP212" s="287">
        <f t="shared" si="2734"/>
        <v>2057</v>
      </c>
      <c r="AQ212" s="287">
        <f t="shared" si="2734"/>
        <v>2058</v>
      </c>
      <c r="AR212" s="287">
        <f t="shared" si="2734"/>
        <v>2059</v>
      </c>
      <c r="AS212" s="287">
        <f t="shared" si="2734"/>
        <v>2060</v>
      </c>
      <c r="AT212" s="287">
        <f t="shared" si="2734"/>
        <v>2061</v>
      </c>
      <c r="AU212" s="287">
        <f t="shared" si="2734"/>
        <v>2062</v>
      </c>
      <c r="AV212" s="287">
        <f t="shared" si="2734"/>
        <v>2063</v>
      </c>
      <c r="AW212" s="287">
        <f t="shared" si="2734"/>
        <v>2064</v>
      </c>
      <c r="AX212" s="287">
        <f t="shared" si="2734"/>
        <v>2065</v>
      </c>
      <c r="AY212" s="287">
        <f t="shared" si="2734"/>
        <v>2066</v>
      </c>
      <c r="AZ212" s="287">
        <f t="shared" si="2734"/>
        <v>2067</v>
      </c>
      <c r="BA212" s="287">
        <f t="shared" si="2734"/>
        <v>2068</v>
      </c>
      <c r="BB212" s="288">
        <f t="shared" si="2734"/>
        <v>2069</v>
      </c>
    </row>
    <row r="213" spans="1:54">
      <c r="A213"/>
      <c r="B213" s="484" t="s">
        <v>273</v>
      </c>
      <c r="C213" s="534"/>
      <c r="D213" s="485"/>
      <c r="E213" s="315">
        <v>0</v>
      </c>
      <c r="F213" s="289">
        <f>E215</f>
        <v>0</v>
      </c>
      <c r="G213" s="289">
        <f t="shared" ref="G213" si="2735">F215</f>
        <v>0</v>
      </c>
      <c r="H213" s="289">
        <f t="shared" ref="H213" si="2736">G215</f>
        <v>0</v>
      </c>
      <c r="I213" s="289">
        <f t="shared" ref="I213" si="2737">H215</f>
        <v>0</v>
      </c>
      <c r="J213" s="289">
        <f t="shared" ref="J213" si="2738">I215</f>
        <v>0</v>
      </c>
      <c r="K213" s="289">
        <f t="shared" ref="K213" si="2739">J215</f>
        <v>0</v>
      </c>
      <c r="L213" s="289">
        <f t="shared" ref="L213" si="2740">K215</f>
        <v>0</v>
      </c>
      <c r="M213" s="289">
        <f t="shared" ref="M213" si="2741">L215</f>
        <v>0</v>
      </c>
      <c r="N213" s="289">
        <f t="shared" ref="N213" si="2742">M215</f>
        <v>0</v>
      </c>
      <c r="O213" s="289">
        <f t="shared" ref="O213" si="2743">N215</f>
        <v>0</v>
      </c>
      <c r="P213" s="289">
        <f t="shared" ref="P213" si="2744">O215</f>
        <v>0</v>
      </c>
      <c r="Q213" s="289">
        <f t="shared" ref="Q213" si="2745">P215</f>
        <v>0</v>
      </c>
      <c r="R213" s="289">
        <f t="shared" ref="R213" si="2746">Q215</f>
        <v>0</v>
      </c>
      <c r="S213" s="289">
        <f t="shared" ref="S213" si="2747">R215</f>
        <v>0</v>
      </c>
      <c r="T213" s="289">
        <f t="shared" ref="T213" si="2748">S215</f>
        <v>0</v>
      </c>
      <c r="U213" s="289">
        <f t="shared" ref="U213" si="2749">T215</f>
        <v>0</v>
      </c>
      <c r="V213" s="289">
        <f t="shared" ref="V213" si="2750">U215</f>
        <v>0</v>
      </c>
      <c r="W213" s="289">
        <f t="shared" ref="W213" si="2751">V215</f>
        <v>0</v>
      </c>
      <c r="X213" s="289">
        <f t="shared" ref="X213" si="2752">W215</f>
        <v>0</v>
      </c>
      <c r="Y213" s="289">
        <f t="shared" ref="Y213" si="2753">X215</f>
        <v>0</v>
      </c>
      <c r="Z213" s="289">
        <f t="shared" ref="Z213" si="2754">Y215</f>
        <v>0</v>
      </c>
      <c r="AA213" s="289">
        <f t="shared" ref="AA213" si="2755">Z215</f>
        <v>0</v>
      </c>
      <c r="AB213" s="289">
        <f t="shared" ref="AB213" si="2756">AA215</f>
        <v>0</v>
      </c>
      <c r="AC213" s="289">
        <f t="shared" ref="AC213" si="2757">AB215</f>
        <v>0</v>
      </c>
      <c r="AD213" s="289">
        <f t="shared" ref="AD213" si="2758">AC215</f>
        <v>0</v>
      </c>
      <c r="AE213" s="289">
        <f t="shared" ref="AE213" si="2759">AD215</f>
        <v>0</v>
      </c>
      <c r="AF213" s="289">
        <f t="shared" ref="AF213" si="2760">AE215</f>
        <v>0</v>
      </c>
      <c r="AG213" s="289">
        <f t="shared" ref="AG213" si="2761">AF215</f>
        <v>0</v>
      </c>
      <c r="AH213" s="289">
        <f t="shared" ref="AH213" si="2762">AG215</f>
        <v>0</v>
      </c>
      <c r="AI213" s="289">
        <f t="shared" ref="AI213" si="2763">AH215</f>
        <v>0</v>
      </c>
      <c r="AJ213" s="289">
        <f t="shared" ref="AJ213" si="2764">AI215</f>
        <v>0</v>
      </c>
      <c r="AK213" s="289">
        <f t="shared" ref="AK213" si="2765">AJ215</f>
        <v>0</v>
      </c>
      <c r="AL213" s="289">
        <f t="shared" ref="AL213" si="2766">AK215</f>
        <v>0</v>
      </c>
      <c r="AM213" s="289">
        <f t="shared" ref="AM213" si="2767">AL215</f>
        <v>0</v>
      </c>
      <c r="AN213" s="289">
        <f t="shared" ref="AN213" si="2768">AM215</f>
        <v>0</v>
      </c>
      <c r="AO213" s="289">
        <f t="shared" ref="AO213" si="2769">AN215</f>
        <v>0</v>
      </c>
      <c r="AP213" s="289">
        <f t="shared" ref="AP213" si="2770">AO215</f>
        <v>0</v>
      </c>
      <c r="AQ213" s="289">
        <f t="shared" ref="AQ213" si="2771">AP215</f>
        <v>0</v>
      </c>
      <c r="AR213" s="289">
        <f t="shared" ref="AR213" si="2772">AQ215</f>
        <v>0</v>
      </c>
      <c r="AS213" s="289">
        <f t="shared" ref="AS213" si="2773">AR215</f>
        <v>0</v>
      </c>
      <c r="AT213" s="289">
        <f t="shared" ref="AT213" si="2774">AS215</f>
        <v>0</v>
      </c>
      <c r="AU213" s="289">
        <f t="shared" ref="AU213" si="2775">AT215</f>
        <v>0</v>
      </c>
      <c r="AV213" s="289">
        <f t="shared" ref="AV213" si="2776">AU215</f>
        <v>0</v>
      </c>
      <c r="AW213" s="289">
        <f t="shared" ref="AW213" si="2777">AV215</f>
        <v>0</v>
      </c>
      <c r="AX213" s="289">
        <f t="shared" ref="AX213" si="2778">AW215</f>
        <v>0</v>
      </c>
      <c r="AY213" s="289">
        <f t="shared" ref="AY213" si="2779">AX215</f>
        <v>0</v>
      </c>
      <c r="AZ213" s="289">
        <f t="shared" ref="AZ213" si="2780">AY215</f>
        <v>0</v>
      </c>
      <c r="BA213" s="289">
        <f t="shared" ref="BA213" si="2781">AZ215</f>
        <v>0</v>
      </c>
      <c r="BB213" s="290">
        <f t="shared" ref="BB213" si="2782">BA215</f>
        <v>0</v>
      </c>
    </row>
    <row r="214" spans="1:54">
      <c r="A214"/>
      <c r="B214" s="479" t="s">
        <v>108</v>
      </c>
      <c r="C214" s="533"/>
      <c r="D214" s="480"/>
      <c r="E214" s="297">
        <f>Cockpit!$H$31</f>
        <v>1.4999999999999999E-2</v>
      </c>
      <c r="F214" s="297">
        <f>Cockpit!$H$31</f>
        <v>1.4999999999999999E-2</v>
      </c>
      <c r="G214" s="297">
        <f>Cockpit!$H$31</f>
        <v>1.4999999999999999E-2</v>
      </c>
      <c r="H214" s="297">
        <f>Cockpit!$H$31</f>
        <v>1.4999999999999999E-2</v>
      </c>
      <c r="I214" s="297">
        <f>Cockpit!$H$31</f>
        <v>1.4999999999999999E-2</v>
      </c>
      <c r="J214" s="297">
        <f>Cockpit!$H$31</f>
        <v>1.4999999999999999E-2</v>
      </c>
      <c r="K214" s="297">
        <f>Cockpit!$H$31</f>
        <v>1.4999999999999999E-2</v>
      </c>
      <c r="L214" s="297">
        <f>Cockpit!$H$31</f>
        <v>1.4999999999999999E-2</v>
      </c>
      <c r="M214" s="297">
        <f>Cockpit!$H$31</f>
        <v>1.4999999999999999E-2</v>
      </c>
      <c r="N214" s="297">
        <f>Cockpit!$H$31</f>
        <v>1.4999999999999999E-2</v>
      </c>
      <c r="O214" s="297">
        <f>Cockpit!$H$31</f>
        <v>1.4999999999999999E-2</v>
      </c>
      <c r="P214" s="297">
        <f>Cockpit!$H$31</f>
        <v>1.4999999999999999E-2</v>
      </c>
      <c r="Q214" s="297">
        <f>Cockpit!$H$31</f>
        <v>1.4999999999999999E-2</v>
      </c>
      <c r="R214" s="297">
        <f>Cockpit!$H$31</f>
        <v>1.4999999999999999E-2</v>
      </c>
      <c r="S214" s="297">
        <f>Cockpit!$H$31</f>
        <v>1.4999999999999999E-2</v>
      </c>
      <c r="T214" s="297">
        <f>Cockpit!$H$31</f>
        <v>1.4999999999999999E-2</v>
      </c>
      <c r="U214" s="297">
        <f>Cockpit!$H$31</f>
        <v>1.4999999999999999E-2</v>
      </c>
      <c r="V214" s="297">
        <f>Cockpit!$H$31</f>
        <v>1.4999999999999999E-2</v>
      </c>
      <c r="W214" s="297">
        <f>Cockpit!$H$31</f>
        <v>1.4999999999999999E-2</v>
      </c>
      <c r="X214" s="297">
        <f>Cockpit!$H$31</f>
        <v>1.4999999999999999E-2</v>
      </c>
      <c r="Y214" s="297">
        <f>Cockpit!$H$31</f>
        <v>1.4999999999999999E-2</v>
      </c>
      <c r="Z214" s="297">
        <f>Cockpit!$H$31</f>
        <v>1.4999999999999999E-2</v>
      </c>
      <c r="AA214" s="297">
        <f>Cockpit!$H$31</f>
        <v>1.4999999999999999E-2</v>
      </c>
      <c r="AB214" s="297">
        <f>Cockpit!$H$31</f>
        <v>1.4999999999999999E-2</v>
      </c>
      <c r="AC214" s="297">
        <f>Cockpit!$H$31</f>
        <v>1.4999999999999999E-2</v>
      </c>
      <c r="AD214" s="297">
        <f>Cockpit!$H$31</f>
        <v>1.4999999999999999E-2</v>
      </c>
      <c r="AE214" s="297">
        <f>Cockpit!$H$31</f>
        <v>1.4999999999999999E-2</v>
      </c>
      <c r="AF214" s="297">
        <f>Cockpit!$H$31</f>
        <v>1.4999999999999999E-2</v>
      </c>
      <c r="AG214" s="297">
        <f>Cockpit!$H$31</f>
        <v>1.4999999999999999E-2</v>
      </c>
      <c r="AH214" s="297">
        <f>Cockpit!$H$31</f>
        <v>1.4999999999999999E-2</v>
      </c>
      <c r="AI214" s="297">
        <f>Cockpit!$H$31</f>
        <v>1.4999999999999999E-2</v>
      </c>
      <c r="AJ214" s="297">
        <f>Cockpit!$H$31</f>
        <v>1.4999999999999999E-2</v>
      </c>
      <c r="AK214" s="297">
        <f>Cockpit!$H$31</f>
        <v>1.4999999999999999E-2</v>
      </c>
      <c r="AL214" s="297">
        <f>Cockpit!$H$31</f>
        <v>1.4999999999999999E-2</v>
      </c>
      <c r="AM214" s="297">
        <f>Cockpit!$H$31</f>
        <v>1.4999999999999999E-2</v>
      </c>
      <c r="AN214" s="297">
        <f>Cockpit!$H$31</f>
        <v>1.4999999999999999E-2</v>
      </c>
      <c r="AO214" s="297">
        <f>Cockpit!$H$31</f>
        <v>1.4999999999999999E-2</v>
      </c>
      <c r="AP214" s="297">
        <f>Cockpit!$H$31</f>
        <v>1.4999999999999999E-2</v>
      </c>
      <c r="AQ214" s="297">
        <f>Cockpit!$H$31</f>
        <v>1.4999999999999999E-2</v>
      </c>
      <c r="AR214" s="297">
        <f>Cockpit!$H$31</f>
        <v>1.4999999999999999E-2</v>
      </c>
      <c r="AS214" s="297">
        <f>Cockpit!$H$31</f>
        <v>1.4999999999999999E-2</v>
      </c>
      <c r="AT214" s="297">
        <f>Cockpit!$H$31</f>
        <v>1.4999999999999999E-2</v>
      </c>
      <c r="AU214" s="297">
        <f>Cockpit!$H$31</f>
        <v>1.4999999999999999E-2</v>
      </c>
      <c r="AV214" s="297">
        <f>Cockpit!$H$31</f>
        <v>1.4999999999999999E-2</v>
      </c>
      <c r="AW214" s="297">
        <f>Cockpit!$H$31</f>
        <v>1.4999999999999999E-2</v>
      </c>
      <c r="AX214" s="297">
        <f>Cockpit!$H$31</f>
        <v>1.4999999999999999E-2</v>
      </c>
      <c r="AY214" s="297">
        <f>Cockpit!$H$31</f>
        <v>1.4999999999999999E-2</v>
      </c>
      <c r="AZ214" s="297">
        <f>Cockpit!$H$31</f>
        <v>1.4999999999999999E-2</v>
      </c>
      <c r="BA214" s="297">
        <f>Cockpit!$H$31</f>
        <v>1.4999999999999999E-2</v>
      </c>
      <c r="BB214" s="298">
        <f>Cockpit!$H$31</f>
        <v>1.4999999999999999E-2</v>
      </c>
    </row>
    <row r="215" spans="1:54">
      <c r="B215" s="479" t="s">
        <v>70</v>
      </c>
      <c r="C215" s="533"/>
      <c r="D215" s="480"/>
      <c r="E215" s="10">
        <f t="shared" ref="E215:BB215" si="2783">E213*(1+E214)</f>
        <v>0</v>
      </c>
      <c r="F215" s="10">
        <f t="shared" si="2783"/>
        <v>0</v>
      </c>
      <c r="G215" s="10">
        <f t="shared" si="2783"/>
        <v>0</v>
      </c>
      <c r="H215" s="10">
        <f t="shared" si="2783"/>
        <v>0</v>
      </c>
      <c r="I215" s="10">
        <f t="shared" si="2783"/>
        <v>0</v>
      </c>
      <c r="J215" s="10">
        <f t="shared" si="2783"/>
        <v>0</v>
      </c>
      <c r="K215" s="10">
        <f t="shared" si="2783"/>
        <v>0</v>
      </c>
      <c r="L215" s="10">
        <f t="shared" si="2783"/>
        <v>0</v>
      </c>
      <c r="M215" s="10">
        <f t="shared" si="2783"/>
        <v>0</v>
      </c>
      <c r="N215" s="10">
        <f t="shared" si="2783"/>
        <v>0</v>
      </c>
      <c r="O215" s="10">
        <f t="shared" si="2783"/>
        <v>0</v>
      </c>
      <c r="P215" s="10">
        <f t="shared" si="2783"/>
        <v>0</v>
      </c>
      <c r="Q215" s="10">
        <f t="shared" si="2783"/>
        <v>0</v>
      </c>
      <c r="R215" s="10">
        <f t="shared" si="2783"/>
        <v>0</v>
      </c>
      <c r="S215" s="10">
        <f t="shared" si="2783"/>
        <v>0</v>
      </c>
      <c r="T215" s="10">
        <f t="shared" si="2783"/>
        <v>0</v>
      </c>
      <c r="U215" s="10">
        <f t="shared" si="2783"/>
        <v>0</v>
      </c>
      <c r="V215" s="10">
        <f t="shared" si="2783"/>
        <v>0</v>
      </c>
      <c r="W215" s="10">
        <f t="shared" si="2783"/>
        <v>0</v>
      </c>
      <c r="X215" s="10">
        <f t="shared" si="2783"/>
        <v>0</v>
      </c>
      <c r="Y215" s="10">
        <f t="shared" si="2783"/>
        <v>0</v>
      </c>
      <c r="Z215" s="10">
        <f t="shared" si="2783"/>
        <v>0</v>
      </c>
      <c r="AA215" s="10">
        <f t="shared" si="2783"/>
        <v>0</v>
      </c>
      <c r="AB215" s="10">
        <f t="shared" si="2783"/>
        <v>0</v>
      </c>
      <c r="AC215" s="10">
        <f t="shared" si="2783"/>
        <v>0</v>
      </c>
      <c r="AD215" s="10">
        <f t="shared" si="2783"/>
        <v>0</v>
      </c>
      <c r="AE215" s="10">
        <f t="shared" si="2783"/>
        <v>0</v>
      </c>
      <c r="AF215" s="10">
        <f t="shared" si="2783"/>
        <v>0</v>
      </c>
      <c r="AG215" s="10">
        <f t="shared" si="2783"/>
        <v>0</v>
      </c>
      <c r="AH215" s="10">
        <f t="shared" si="2783"/>
        <v>0</v>
      </c>
      <c r="AI215" s="10">
        <f t="shared" si="2783"/>
        <v>0</v>
      </c>
      <c r="AJ215" s="10">
        <f t="shared" si="2783"/>
        <v>0</v>
      </c>
      <c r="AK215" s="10">
        <f t="shared" si="2783"/>
        <v>0</v>
      </c>
      <c r="AL215" s="10">
        <f t="shared" si="2783"/>
        <v>0</v>
      </c>
      <c r="AM215" s="10">
        <f t="shared" si="2783"/>
        <v>0</v>
      </c>
      <c r="AN215" s="10">
        <f t="shared" si="2783"/>
        <v>0</v>
      </c>
      <c r="AO215" s="10">
        <f t="shared" si="2783"/>
        <v>0</v>
      </c>
      <c r="AP215" s="10">
        <f t="shared" si="2783"/>
        <v>0</v>
      </c>
      <c r="AQ215" s="10">
        <f t="shared" si="2783"/>
        <v>0</v>
      </c>
      <c r="AR215" s="10">
        <f t="shared" si="2783"/>
        <v>0</v>
      </c>
      <c r="AS215" s="10">
        <f t="shared" si="2783"/>
        <v>0</v>
      </c>
      <c r="AT215" s="10">
        <f t="shared" si="2783"/>
        <v>0</v>
      </c>
      <c r="AU215" s="10">
        <f t="shared" si="2783"/>
        <v>0</v>
      </c>
      <c r="AV215" s="10">
        <f t="shared" si="2783"/>
        <v>0</v>
      </c>
      <c r="AW215" s="10">
        <f t="shared" si="2783"/>
        <v>0</v>
      </c>
      <c r="AX215" s="10">
        <f t="shared" si="2783"/>
        <v>0</v>
      </c>
      <c r="AY215" s="10">
        <f t="shared" si="2783"/>
        <v>0</v>
      </c>
      <c r="AZ215" s="10">
        <f t="shared" si="2783"/>
        <v>0</v>
      </c>
      <c r="BA215" s="10">
        <f t="shared" si="2783"/>
        <v>0</v>
      </c>
      <c r="BB215" s="291">
        <f t="shared" si="2783"/>
        <v>0</v>
      </c>
    </row>
    <row r="216" spans="1:54" ht="16" thickBot="1">
      <c r="B216" s="535" t="s">
        <v>316</v>
      </c>
      <c r="C216" s="536"/>
      <c r="D216" s="537"/>
      <c r="E216" s="377" t="str">
        <f>IFERROR(E215/$C212,"-")</f>
        <v>-</v>
      </c>
      <c r="F216" s="377" t="str">
        <f>IFERROR(F215/$C212,"-")</f>
        <v>-</v>
      </c>
      <c r="G216" s="377" t="str">
        <f t="shared" ref="G216" si="2784">IFERROR(G215/$C212,"-")</f>
        <v>-</v>
      </c>
      <c r="H216" s="377" t="str">
        <f t="shared" ref="H216" si="2785">IFERROR(H215/$C212,"-")</f>
        <v>-</v>
      </c>
      <c r="I216" s="377" t="str">
        <f t="shared" ref="I216" si="2786">IFERROR(I215/$C212,"-")</f>
        <v>-</v>
      </c>
      <c r="J216" s="377" t="str">
        <f t="shared" ref="J216" si="2787">IFERROR(J215/$C212,"-")</f>
        <v>-</v>
      </c>
      <c r="K216" s="377" t="str">
        <f t="shared" ref="K216" si="2788">IFERROR(K215/$C212,"-")</f>
        <v>-</v>
      </c>
      <c r="L216" s="377" t="str">
        <f t="shared" ref="L216" si="2789">IFERROR(L215/$C212,"-")</f>
        <v>-</v>
      </c>
      <c r="M216" s="377" t="str">
        <f t="shared" ref="M216" si="2790">IFERROR(M215/$C212,"-")</f>
        <v>-</v>
      </c>
      <c r="N216" s="377" t="str">
        <f t="shared" ref="N216" si="2791">IFERROR(N215/$C212,"-")</f>
        <v>-</v>
      </c>
      <c r="O216" s="377" t="str">
        <f t="shared" ref="O216" si="2792">IFERROR(O215/$C212,"-")</f>
        <v>-</v>
      </c>
      <c r="P216" s="377" t="str">
        <f t="shared" ref="P216" si="2793">IFERROR(P215/$C212,"-")</f>
        <v>-</v>
      </c>
      <c r="Q216" s="377" t="str">
        <f t="shared" ref="Q216" si="2794">IFERROR(Q215/$C212,"-")</f>
        <v>-</v>
      </c>
      <c r="R216" s="377" t="str">
        <f t="shared" ref="R216" si="2795">IFERROR(R215/$C212,"-")</f>
        <v>-</v>
      </c>
      <c r="S216" s="377" t="str">
        <f t="shared" ref="S216" si="2796">IFERROR(S215/$C212,"-")</f>
        <v>-</v>
      </c>
      <c r="T216" s="377" t="str">
        <f t="shared" ref="T216" si="2797">IFERROR(T215/$C212,"-")</f>
        <v>-</v>
      </c>
      <c r="U216" s="377" t="str">
        <f t="shared" ref="U216" si="2798">IFERROR(U215/$C212,"-")</f>
        <v>-</v>
      </c>
      <c r="V216" s="377" t="str">
        <f t="shared" ref="V216" si="2799">IFERROR(V215/$C212,"-")</f>
        <v>-</v>
      </c>
      <c r="W216" s="377" t="str">
        <f t="shared" ref="W216" si="2800">IFERROR(W215/$C212,"-")</f>
        <v>-</v>
      </c>
      <c r="X216" s="377" t="str">
        <f t="shared" ref="X216" si="2801">IFERROR(X215/$C212,"-")</f>
        <v>-</v>
      </c>
      <c r="Y216" s="377" t="str">
        <f t="shared" ref="Y216" si="2802">IFERROR(Y215/$C212,"-")</f>
        <v>-</v>
      </c>
      <c r="Z216" s="377" t="str">
        <f t="shared" ref="Z216" si="2803">IFERROR(Z215/$C212,"-")</f>
        <v>-</v>
      </c>
      <c r="AA216" s="377" t="str">
        <f t="shared" ref="AA216" si="2804">IFERROR(AA215/$C212,"-")</f>
        <v>-</v>
      </c>
      <c r="AB216" s="377" t="str">
        <f t="shared" ref="AB216" si="2805">IFERROR(AB215/$C212,"-")</f>
        <v>-</v>
      </c>
      <c r="AC216" s="377" t="str">
        <f t="shared" ref="AC216" si="2806">IFERROR(AC215/$C212,"-")</f>
        <v>-</v>
      </c>
      <c r="AD216" s="377" t="str">
        <f t="shared" ref="AD216" si="2807">IFERROR(AD215/$C212,"-")</f>
        <v>-</v>
      </c>
      <c r="AE216" s="377" t="str">
        <f t="shared" ref="AE216" si="2808">IFERROR(AE215/$C212,"-")</f>
        <v>-</v>
      </c>
      <c r="AF216" s="377" t="str">
        <f t="shared" ref="AF216" si="2809">IFERROR(AF215/$C212,"-")</f>
        <v>-</v>
      </c>
      <c r="AG216" s="377" t="str">
        <f t="shared" ref="AG216" si="2810">IFERROR(AG215/$C212,"-")</f>
        <v>-</v>
      </c>
      <c r="AH216" s="377" t="str">
        <f t="shared" ref="AH216" si="2811">IFERROR(AH215/$C212,"-")</f>
        <v>-</v>
      </c>
      <c r="AI216" s="377" t="str">
        <f t="shared" ref="AI216" si="2812">IFERROR(AI215/$C212,"-")</f>
        <v>-</v>
      </c>
      <c r="AJ216" s="377" t="str">
        <f t="shared" ref="AJ216" si="2813">IFERROR(AJ215/$C212,"-")</f>
        <v>-</v>
      </c>
      <c r="AK216" s="377" t="str">
        <f t="shared" ref="AK216" si="2814">IFERROR(AK215/$C212,"-")</f>
        <v>-</v>
      </c>
      <c r="AL216" s="377" t="str">
        <f t="shared" ref="AL216" si="2815">IFERROR(AL215/$C212,"-")</f>
        <v>-</v>
      </c>
      <c r="AM216" s="377" t="str">
        <f t="shared" ref="AM216" si="2816">IFERROR(AM215/$C212,"-")</f>
        <v>-</v>
      </c>
      <c r="AN216" s="377" t="str">
        <f t="shared" ref="AN216" si="2817">IFERROR(AN215/$C212,"-")</f>
        <v>-</v>
      </c>
      <c r="AO216" s="377" t="str">
        <f t="shared" ref="AO216" si="2818">IFERROR(AO215/$C212,"-")</f>
        <v>-</v>
      </c>
      <c r="AP216" s="377" t="str">
        <f t="shared" ref="AP216" si="2819">IFERROR(AP215/$C212,"-")</f>
        <v>-</v>
      </c>
      <c r="AQ216" s="377" t="str">
        <f t="shared" ref="AQ216" si="2820">IFERROR(AQ215/$C212,"-")</f>
        <v>-</v>
      </c>
      <c r="AR216" s="377" t="str">
        <f t="shared" ref="AR216" si="2821">IFERROR(AR215/$C212,"-")</f>
        <v>-</v>
      </c>
      <c r="AS216" s="377" t="str">
        <f t="shared" ref="AS216" si="2822">IFERROR(AS215/$C212,"-")</f>
        <v>-</v>
      </c>
      <c r="AT216" s="377" t="str">
        <f t="shared" ref="AT216" si="2823">IFERROR(AT215/$C212,"-")</f>
        <v>-</v>
      </c>
      <c r="AU216" s="377" t="str">
        <f t="shared" ref="AU216" si="2824">IFERROR(AU215/$C212,"-")</f>
        <v>-</v>
      </c>
      <c r="AV216" s="377" t="str">
        <f t="shared" ref="AV216" si="2825">IFERROR(AV215/$C212,"-")</f>
        <v>-</v>
      </c>
      <c r="AW216" s="377" t="str">
        <f t="shared" ref="AW216" si="2826">IFERROR(AW215/$C212,"-")</f>
        <v>-</v>
      </c>
      <c r="AX216" s="377" t="str">
        <f t="shared" ref="AX216" si="2827">IFERROR(AX215/$C212,"-")</f>
        <v>-</v>
      </c>
      <c r="AY216" s="377" t="str">
        <f t="shared" ref="AY216" si="2828">IFERROR(AY215/$C212,"-")</f>
        <v>-</v>
      </c>
      <c r="AZ216" s="377" t="str">
        <f t="shared" ref="AZ216" si="2829">IFERROR(AZ215/$C212,"-")</f>
        <v>-</v>
      </c>
      <c r="BA216" s="377" t="str">
        <f t="shared" ref="BA216" si="2830">IFERROR(BA215/$C212,"-")</f>
        <v>-</v>
      </c>
      <c r="BB216" s="378" t="str">
        <f t="shared" ref="BB216" si="2831">IFERROR(BB215/$C212,"-")</f>
        <v>-</v>
      </c>
    </row>
    <row r="217" spans="1:54" ht="17.25" customHeight="1" thickBot="1">
      <c r="J217" s="6"/>
      <c r="K217" s="6"/>
      <c r="L217" s="6"/>
      <c r="M217" s="6"/>
      <c r="O217" s="5"/>
      <c r="P217" s="5"/>
      <c r="Q217" s="5"/>
      <c r="R217" s="5"/>
    </row>
    <row r="218" spans="1:54" ht="17" thickBot="1">
      <c r="A218"/>
      <c r="B218" s="538" t="s">
        <v>340</v>
      </c>
      <c r="C218" s="539"/>
      <c r="D218" s="34"/>
      <c r="E218" s="283"/>
      <c r="J218" s="6"/>
      <c r="K218" s="6"/>
      <c r="L218" s="6"/>
      <c r="M218" s="6"/>
    </row>
    <row r="219" spans="1:54" ht="16" thickBot="1">
      <c r="B219" s="370" t="s">
        <v>11</v>
      </c>
      <c r="C219" s="379">
        <v>0</v>
      </c>
      <c r="D219" s="374"/>
      <c r="E219" s="375">
        <f t="shared" ref="E219:AJ219" si="2832">E$9</f>
        <v>2020</v>
      </c>
      <c r="F219" s="287">
        <f t="shared" si="2832"/>
        <v>2021</v>
      </c>
      <c r="G219" s="287">
        <f t="shared" si="2832"/>
        <v>2022</v>
      </c>
      <c r="H219" s="287">
        <f t="shared" si="2832"/>
        <v>2023</v>
      </c>
      <c r="I219" s="287">
        <f t="shared" si="2832"/>
        <v>2024</v>
      </c>
      <c r="J219" s="287">
        <f t="shared" si="2832"/>
        <v>2025</v>
      </c>
      <c r="K219" s="287">
        <f t="shared" si="2832"/>
        <v>2026</v>
      </c>
      <c r="L219" s="287">
        <f t="shared" si="2832"/>
        <v>2027</v>
      </c>
      <c r="M219" s="287">
        <f t="shared" si="2832"/>
        <v>2028</v>
      </c>
      <c r="N219" s="287">
        <f t="shared" si="2832"/>
        <v>2029</v>
      </c>
      <c r="O219" s="287">
        <f t="shared" si="2832"/>
        <v>2030</v>
      </c>
      <c r="P219" s="287">
        <f t="shared" si="2832"/>
        <v>2031</v>
      </c>
      <c r="Q219" s="287">
        <f t="shared" si="2832"/>
        <v>2032</v>
      </c>
      <c r="R219" s="287">
        <f t="shared" si="2832"/>
        <v>2033</v>
      </c>
      <c r="S219" s="287">
        <f t="shared" si="2832"/>
        <v>2034</v>
      </c>
      <c r="T219" s="287">
        <f t="shared" si="2832"/>
        <v>2035</v>
      </c>
      <c r="U219" s="287">
        <f t="shared" si="2832"/>
        <v>2036</v>
      </c>
      <c r="V219" s="287">
        <f t="shared" si="2832"/>
        <v>2037</v>
      </c>
      <c r="W219" s="287">
        <f t="shared" si="2832"/>
        <v>2038</v>
      </c>
      <c r="X219" s="287">
        <f t="shared" si="2832"/>
        <v>2039</v>
      </c>
      <c r="Y219" s="287">
        <f t="shared" si="2832"/>
        <v>2040</v>
      </c>
      <c r="Z219" s="287">
        <f t="shared" si="2832"/>
        <v>2041</v>
      </c>
      <c r="AA219" s="287">
        <f t="shared" si="2832"/>
        <v>2042</v>
      </c>
      <c r="AB219" s="287">
        <f t="shared" si="2832"/>
        <v>2043</v>
      </c>
      <c r="AC219" s="287">
        <f t="shared" si="2832"/>
        <v>2044</v>
      </c>
      <c r="AD219" s="287">
        <f t="shared" si="2832"/>
        <v>2045</v>
      </c>
      <c r="AE219" s="287">
        <f t="shared" si="2832"/>
        <v>2046</v>
      </c>
      <c r="AF219" s="287">
        <f t="shared" si="2832"/>
        <v>2047</v>
      </c>
      <c r="AG219" s="287">
        <f t="shared" si="2832"/>
        <v>2048</v>
      </c>
      <c r="AH219" s="287">
        <f t="shared" si="2832"/>
        <v>2049</v>
      </c>
      <c r="AI219" s="287">
        <f t="shared" si="2832"/>
        <v>2050</v>
      </c>
      <c r="AJ219" s="287">
        <f t="shared" si="2832"/>
        <v>2051</v>
      </c>
      <c r="AK219" s="287">
        <f t="shared" ref="AK219:BB219" si="2833">AK$9</f>
        <v>2052</v>
      </c>
      <c r="AL219" s="287">
        <f t="shared" si="2833"/>
        <v>2053</v>
      </c>
      <c r="AM219" s="287">
        <f t="shared" si="2833"/>
        <v>2054</v>
      </c>
      <c r="AN219" s="287">
        <f t="shared" si="2833"/>
        <v>2055</v>
      </c>
      <c r="AO219" s="287">
        <f t="shared" si="2833"/>
        <v>2056</v>
      </c>
      <c r="AP219" s="287">
        <f t="shared" si="2833"/>
        <v>2057</v>
      </c>
      <c r="AQ219" s="287">
        <f t="shared" si="2833"/>
        <v>2058</v>
      </c>
      <c r="AR219" s="287">
        <f t="shared" si="2833"/>
        <v>2059</v>
      </c>
      <c r="AS219" s="287">
        <f t="shared" si="2833"/>
        <v>2060</v>
      </c>
      <c r="AT219" s="287">
        <f t="shared" si="2833"/>
        <v>2061</v>
      </c>
      <c r="AU219" s="287">
        <f t="shared" si="2833"/>
        <v>2062</v>
      </c>
      <c r="AV219" s="287">
        <f t="shared" si="2833"/>
        <v>2063</v>
      </c>
      <c r="AW219" s="287">
        <f t="shared" si="2833"/>
        <v>2064</v>
      </c>
      <c r="AX219" s="287">
        <f t="shared" si="2833"/>
        <v>2065</v>
      </c>
      <c r="AY219" s="287">
        <f t="shared" si="2833"/>
        <v>2066</v>
      </c>
      <c r="AZ219" s="287">
        <f t="shared" si="2833"/>
        <v>2067</v>
      </c>
      <c r="BA219" s="287">
        <f t="shared" si="2833"/>
        <v>2068</v>
      </c>
      <c r="BB219" s="288">
        <f t="shared" si="2833"/>
        <v>2069</v>
      </c>
    </row>
    <row r="220" spans="1:54">
      <c r="A220"/>
      <c r="B220" s="484" t="s">
        <v>273</v>
      </c>
      <c r="C220" s="534"/>
      <c r="D220" s="485"/>
      <c r="E220" s="315">
        <v>0</v>
      </c>
      <c r="F220" s="289">
        <f>E222</f>
        <v>0</v>
      </c>
      <c r="G220" s="289">
        <f t="shared" ref="G220" si="2834">F222</f>
        <v>0</v>
      </c>
      <c r="H220" s="289">
        <f t="shared" ref="H220" si="2835">G222</f>
        <v>0</v>
      </c>
      <c r="I220" s="289">
        <f t="shared" ref="I220" si="2836">H222</f>
        <v>0</v>
      </c>
      <c r="J220" s="289">
        <f t="shared" ref="J220" si="2837">I222</f>
        <v>0</v>
      </c>
      <c r="K220" s="289">
        <f t="shared" ref="K220" si="2838">J222</f>
        <v>0</v>
      </c>
      <c r="L220" s="289">
        <f t="shared" ref="L220" si="2839">K222</f>
        <v>0</v>
      </c>
      <c r="M220" s="289">
        <f t="shared" ref="M220" si="2840">L222</f>
        <v>0</v>
      </c>
      <c r="N220" s="289">
        <f t="shared" ref="N220" si="2841">M222</f>
        <v>0</v>
      </c>
      <c r="O220" s="289">
        <f t="shared" ref="O220" si="2842">N222</f>
        <v>0</v>
      </c>
      <c r="P220" s="289">
        <f t="shared" ref="P220" si="2843">O222</f>
        <v>0</v>
      </c>
      <c r="Q220" s="289">
        <f t="shared" ref="Q220" si="2844">P222</f>
        <v>0</v>
      </c>
      <c r="R220" s="289">
        <f t="shared" ref="R220" si="2845">Q222</f>
        <v>0</v>
      </c>
      <c r="S220" s="289">
        <f t="shared" ref="S220" si="2846">R222</f>
        <v>0</v>
      </c>
      <c r="T220" s="289">
        <f t="shared" ref="T220" si="2847">S222</f>
        <v>0</v>
      </c>
      <c r="U220" s="289">
        <f t="shared" ref="U220" si="2848">T222</f>
        <v>0</v>
      </c>
      <c r="V220" s="289">
        <f t="shared" ref="V220" si="2849">U222</f>
        <v>0</v>
      </c>
      <c r="W220" s="289">
        <f t="shared" ref="W220" si="2850">V222</f>
        <v>0</v>
      </c>
      <c r="X220" s="289">
        <f t="shared" ref="X220" si="2851">W222</f>
        <v>0</v>
      </c>
      <c r="Y220" s="289">
        <f t="shared" ref="Y220" si="2852">X222</f>
        <v>0</v>
      </c>
      <c r="Z220" s="289">
        <f t="shared" ref="Z220" si="2853">Y222</f>
        <v>0</v>
      </c>
      <c r="AA220" s="289">
        <f t="shared" ref="AA220" si="2854">Z222</f>
        <v>0</v>
      </c>
      <c r="AB220" s="289">
        <f t="shared" ref="AB220" si="2855">AA222</f>
        <v>0</v>
      </c>
      <c r="AC220" s="289">
        <f t="shared" ref="AC220" si="2856">AB222</f>
        <v>0</v>
      </c>
      <c r="AD220" s="289">
        <f t="shared" ref="AD220" si="2857">AC222</f>
        <v>0</v>
      </c>
      <c r="AE220" s="289">
        <f t="shared" ref="AE220" si="2858">AD222</f>
        <v>0</v>
      </c>
      <c r="AF220" s="289">
        <f t="shared" ref="AF220" si="2859">AE222</f>
        <v>0</v>
      </c>
      <c r="AG220" s="289">
        <f t="shared" ref="AG220" si="2860">AF222</f>
        <v>0</v>
      </c>
      <c r="AH220" s="289">
        <f t="shared" ref="AH220" si="2861">AG222</f>
        <v>0</v>
      </c>
      <c r="AI220" s="289">
        <f t="shared" ref="AI220" si="2862">AH222</f>
        <v>0</v>
      </c>
      <c r="AJ220" s="289">
        <f t="shared" ref="AJ220" si="2863">AI222</f>
        <v>0</v>
      </c>
      <c r="AK220" s="289">
        <f t="shared" ref="AK220" si="2864">AJ222</f>
        <v>0</v>
      </c>
      <c r="AL220" s="289">
        <f t="shared" ref="AL220" si="2865">AK222</f>
        <v>0</v>
      </c>
      <c r="AM220" s="289">
        <f t="shared" ref="AM220" si="2866">AL222</f>
        <v>0</v>
      </c>
      <c r="AN220" s="289">
        <f t="shared" ref="AN220" si="2867">AM222</f>
        <v>0</v>
      </c>
      <c r="AO220" s="289">
        <f t="shared" ref="AO220" si="2868">AN222</f>
        <v>0</v>
      </c>
      <c r="AP220" s="289">
        <f t="shared" ref="AP220" si="2869">AO222</f>
        <v>0</v>
      </c>
      <c r="AQ220" s="289">
        <f t="shared" ref="AQ220" si="2870">AP222</f>
        <v>0</v>
      </c>
      <c r="AR220" s="289">
        <f t="shared" ref="AR220" si="2871">AQ222</f>
        <v>0</v>
      </c>
      <c r="AS220" s="289">
        <f t="shared" ref="AS220" si="2872">AR222</f>
        <v>0</v>
      </c>
      <c r="AT220" s="289">
        <f t="shared" ref="AT220" si="2873">AS222</f>
        <v>0</v>
      </c>
      <c r="AU220" s="289">
        <f t="shared" ref="AU220" si="2874">AT222</f>
        <v>0</v>
      </c>
      <c r="AV220" s="289">
        <f t="shared" ref="AV220" si="2875">AU222</f>
        <v>0</v>
      </c>
      <c r="AW220" s="289">
        <f t="shared" ref="AW220" si="2876">AV222</f>
        <v>0</v>
      </c>
      <c r="AX220" s="289">
        <f t="shared" ref="AX220" si="2877">AW222</f>
        <v>0</v>
      </c>
      <c r="AY220" s="289">
        <f t="shared" ref="AY220" si="2878">AX222</f>
        <v>0</v>
      </c>
      <c r="AZ220" s="289">
        <f t="shared" ref="AZ220" si="2879">AY222</f>
        <v>0</v>
      </c>
      <c r="BA220" s="289">
        <f t="shared" ref="BA220" si="2880">AZ222</f>
        <v>0</v>
      </c>
      <c r="BB220" s="290">
        <f t="shared" ref="BB220" si="2881">BA222</f>
        <v>0</v>
      </c>
    </row>
    <row r="221" spans="1:54">
      <c r="A221"/>
      <c r="B221" s="479" t="s">
        <v>108</v>
      </c>
      <c r="C221" s="533"/>
      <c r="D221" s="480"/>
      <c r="E221" s="297">
        <f>Cockpit!$H$31</f>
        <v>1.4999999999999999E-2</v>
      </c>
      <c r="F221" s="297">
        <f>Cockpit!$H$31</f>
        <v>1.4999999999999999E-2</v>
      </c>
      <c r="G221" s="297">
        <f>Cockpit!$H$31</f>
        <v>1.4999999999999999E-2</v>
      </c>
      <c r="H221" s="297">
        <f>Cockpit!$H$31</f>
        <v>1.4999999999999999E-2</v>
      </c>
      <c r="I221" s="297">
        <f>Cockpit!$H$31</f>
        <v>1.4999999999999999E-2</v>
      </c>
      <c r="J221" s="297">
        <f>Cockpit!$H$31</f>
        <v>1.4999999999999999E-2</v>
      </c>
      <c r="K221" s="297">
        <f>Cockpit!$H$31</f>
        <v>1.4999999999999999E-2</v>
      </c>
      <c r="L221" s="297">
        <f>Cockpit!$H$31</f>
        <v>1.4999999999999999E-2</v>
      </c>
      <c r="M221" s="297">
        <f>Cockpit!$H$31</f>
        <v>1.4999999999999999E-2</v>
      </c>
      <c r="N221" s="297">
        <f>Cockpit!$H$31</f>
        <v>1.4999999999999999E-2</v>
      </c>
      <c r="O221" s="297">
        <f>Cockpit!$H$31</f>
        <v>1.4999999999999999E-2</v>
      </c>
      <c r="P221" s="297">
        <f>Cockpit!$H$31</f>
        <v>1.4999999999999999E-2</v>
      </c>
      <c r="Q221" s="297">
        <f>Cockpit!$H$31</f>
        <v>1.4999999999999999E-2</v>
      </c>
      <c r="R221" s="297">
        <f>Cockpit!$H$31</f>
        <v>1.4999999999999999E-2</v>
      </c>
      <c r="S221" s="297">
        <f>Cockpit!$H$31</f>
        <v>1.4999999999999999E-2</v>
      </c>
      <c r="T221" s="297">
        <f>Cockpit!$H$31</f>
        <v>1.4999999999999999E-2</v>
      </c>
      <c r="U221" s="297">
        <f>Cockpit!$H$31</f>
        <v>1.4999999999999999E-2</v>
      </c>
      <c r="V221" s="297">
        <f>Cockpit!$H$31</f>
        <v>1.4999999999999999E-2</v>
      </c>
      <c r="W221" s="297">
        <f>Cockpit!$H$31</f>
        <v>1.4999999999999999E-2</v>
      </c>
      <c r="X221" s="297">
        <f>Cockpit!$H$31</f>
        <v>1.4999999999999999E-2</v>
      </c>
      <c r="Y221" s="297">
        <f>Cockpit!$H$31</f>
        <v>1.4999999999999999E-2</v>
      </c>
      <c r="Z221" s="297">
        <f>Cockpit!$H$31</f>
        <v>1.4999999999999999E-2</v>
      </c>
      <c r="AA221" s="297">
        <f>Cockpit!$H$31</f>
        <v>1.4999999999999999E-2</v>
      </c>
      <c r="AB221" s="297">
        <f>Cockpit!$H$31</f>
        <v>1.4999999999999999E-2</v>
      </c>
      <c r="AC221" s="297">
        <f>Cockpit!$H$31</f>
        <v>1.4999999999999999E-2</v>
      </c>
      <c r="AD221" s="297">
        <f>Cockpit!$H$31</f>
        <v>1.4999999999999999E-2</v>
      </c>
      <c r="AE221" s="297">
        <f>Cockpit!$H$31</f>
        <v>1.4999999999999999E-2</v>
      </c>
      <c r="AF221" s="297">
        <f>Cockpit!$H$31</f>
        <v>1.4999999999999999E-2</v>
      </c>
      <c r="AG221" s="297">
        <f>Cockpit!$H$31</f>
        <v>1.4999999999999999E-2</v>
      </c>
      <c r="AH221" s="297">
        <f>Cockpit!$H$31</f>
        <v>1.4999999999999999E-2</v>
      </c>
      <c r="AI221" s="297">
        <f>Cockpit!$H$31</f>
        <v>1.4999999999999999E-2</v>
      </c>
      <c r="AJ221" s="297">
        <f>Cockpit!$H$31</f>
        <v>1.4999999999999999E-2</v>
      </c>
      <c r="AK221" s="297">
        <f>Cockpit!$H$31</f>
        <v>1.4999999999999999E-2</v>
      </c>
      <c r="AL221" s="297">
        <f>Cockpit!$H$31</f>
        <v>1.4999999999999999E-2</v>
      </c>
      <c r="AM221" s="297">
        <f>Cockpit!$H$31</f>
        <v>1.4999999999999999E-2</v>
      </c>
      <c r="AN221" s="297">
        <f>Cockpit!$H$31</f>
        <v>1.4999999999999999E-2</v>
      </c>
      <c r="AO221" s="297">
        <f>Cockpit!$H$31</f>
        <v>1.4999999999999999E-2</v>
      </c>
      <c r="AP221" s="297">
        <f>Cockpit!$H$31</f>
        <v>1.4999999999999999E-2</v>
      </c>
      <c r="AQ221" s="297">
        <f>Cockpit!$H$31</f>
        <v>1.4999999999999999E-2</v>
      </c>
      <c r="AR221" s="297">
        <f>Cockpit!$H$31</f>
        <v>1.4999999999999999E-2</v>
      </c>
      <c r="AS221" s="297">
        <f>Cockpit!$H$31</f>
        <v>1.4999999999999999E-2</v>
      </c>
      <c r="AT221" s="297">
        <f>Cockpit!$H$31</f>
        <v>1.4999999999999999E-2</v>
      </c>
      <c r="AU221" s="297">
        <f>Cockpit!$H$31</f>
        <v>1.4999999999999999E-2</v>
      </c>
      <c r="AV221" s="297">
        <f>Cockpit!$H$31</f>
        <v>1.4999999999999999E-2</v>
      </c>
      <c r="AW221" s="297">
        <f>Cockpit!$H$31</f>
        <v>1.4999999999999999E-2</v>
      </c>
      <c r="AX221" s="297">
        <f>Cockpit!$H$31</f>
        <v>1.4999999999999999E-2</v>
      </c>
      <c r="AY221" s="297">
        <f>Cockpit!$H$31</f>
        <v>1.4999999999999999E-2</v>
      </c>
      <c r="AZ221" s="297">
        <f>Cockpit!$H$31</f>
        <v>1.4999999999999999E-2</v>
      </c>
      <c r="BA221" s="297">
        <f>Cockpit!$H$31</f>
        <v>1.4999999999999999E-2</v>
      </c>
      <c r="BB221" s="298">
        <f>Cockpit!$H$31</f>
        <v>1.4999999999999999E-2</v>
      </c>
    </row>
    <row r="222" spans="1:54">
      <c r="B222" s="479" t="s">
        <v>70</v>
      </c>
      <c r="C222" s="533"/>
      <c r="D222" s="480"/>
      <c r="E222" s="10">
        <f t="shared" ref="E222:BB222" si="2882">E220*(1+E221)</f>
        <v>0</v>
      </c>
      <c r="F222" s="10">
        <f t="shared" si="2882"/>
        <v>0</v>
      </c>
      <c r="G222" s="10">
        <f t="shared" si="2882"/>
        <v>0</v>
      </c>
      <c r="H222" s="10">
        <f t="shared" si="2882"/>
        <v>0</v>
      </c>
      <c r="I222" s="10">
        <f t="shared" si="2882"/>
        <v>0</v>
      </c>
      <c r="J222" s="10">
        <f t="shared" si="2882"/>
        <v>0</v>
      </c>
      <c r="K222" s="10">
        <f t="shared" si="2882"/>
        <v>0</v>
      </c>
      <c r="L222" s="10">
        <f t="shared" si="2882"/>
        <v>0</v>
      </c>
      <c r="M222" s="10">
        <f t="shared" si="2882"/>
        <v>0</v>
      </c>
      <c r="N222" s="10">
        <f t="shared" si="2882"/>
        <v>0</v>
      </c>
      <c r="O222" s="10">
        <f t="shared" si="2882"/>
        <v>0</v>
      </c>
      <c r="P222" s="10">
        <f t="shared" si="2882"/>
        <v>0</v>
      </c>
      <c r="Q222" s="10">
        <f t="shared" si="2882"/>
        <v>0</v>
      </c>
      <c r="R222" s="10">
        <f t="shared" si="2882"/>
        <v>0</v>
      </c>
      <c r="S222" s="10">
        <f t="shared" si="2882"/>
        <v>0</v>
      </c>
      <c r="T222" s="10">
        <f t="shared" si="2882"/>
        <v>0</v>
      </c>
      <c r="U222" s="10">
        <f t="shared" si="2882"/>
        <v>0</v>
      </c>
      <c r="V222" s="10">
        <f t="shared" si="2882"/>
        <v>0</v>
      </c>
      <c r="W222" s="10">
        <f t="shared" si="2882"/>
        <v>0</v>
      </c>
      <c r="X222" s="10">
        <f t="shared" si="2882"/>
        <v>0</v>
      </c>
      <c r="Y222" s="10">
        <f t="shared" si="2882"/>
        <v>0</v>
      </c>
      <c r="Z222" s="10">
        <f t="shared" si="2882"/>
        <v>0</v>
      </c>
      <c r="AA222" s="10">
        <f t="shared" si="2882"/>
        <v>0</v>
      </c>
      <c r="AB222" s="10">
        <f t="shared" si="2882"/>
        <v>0</v>
      </c>
      <c r="AC222" s="10">
        <f t="shared" si="2882"/>
        <v>0</v>
      </c>
      <c r="AD222" s="10">
        <f t="shared" si="2882"/>
        <v>0</v>
      </c>
      <c r="AE222" s="10">
        <f t="shared" si="2882"/>
        <v>0</v>
      </c>
      <c r="AF222" s="10">
        <f t="shared" si="2882"/>
        <v>0</v>
      </c>
      <c r="AG222" s="10">
        <f t="shared" si="2882"/>
        <v>0</v>
      </c>
      <c r="AH222" s="10">
        <f t="shared" si="2882"/>
        <v>0</v>
      </c>
      <c r="AI222" s="10">
        <f t="shared" si="2882"/>
        <v>0</v>
      </c>
      <c r="AJ222" s="10">
        <f t="shared" si="2882"/>
        <v>0</v>
      </c>
      <c r="AK222" s="10">
        <f t="shared" si="2882"/>
        <v>0</v>
      </c>
      <c r="AL222" s="10">
        <f t="shared" si="2882"/>
        <v>0</v>
      </c>
      <c r="AM222" s="10">
        <f t="shared" si="2882"/>
        <v>0</v>
      </c>
      <c r="AN222" s="10">
        <f t="shared" si="2882"/>
        <v>0</v>
      </c>
      <c r="AO222" s="10">
        <f t="shared" si="2882"/>
        <v>0</v>
      </c>
      <c r="AP222" s="10">
        <f t="shared" si="2882"/>
        <v>0</v>
      </c>
      <c r="AQ222" s="10">
        <f t="shared" si="2882"/>
        <v>0</v>
      </c>
      <c r="AR222" s="10">
        <f t="shared" si="2882"/>
        <v>0</v>
      </c>
      <c r="AS222" s="10">
        <f t="shared" si="2882"/>
        <v>0</v>
      </c>
      <c r="AT222" s="10">
        <f t="shared" si="2882"/>
        <v>0</v>
      </c>
      <c r="AU222" s="10">
        <f t="shared" si="2882"/>
        <v>0</v>
      </c>
      <c r="AV222" s="10">
        <f t="shared" si="2882"/>
        <v>0</v>
      </c>
      <c r="AW222" s="10">
        <f t="shared" si="2882"/>
        <v>0</v>
      </c>
      <c r="AX222" s="10">
        <f t="shared" si="2882"/>
        <v>0</v>
      </c>
      <c r="AY222" s="10">
        <f t="shared" si="2882"/>
        <v>0</v>
      </c>
      <c r="AZ222" s="10">
        <f t="shared" si="2882"/>
        <v>0</v>
      </c>
      <c r="BA222" s="10">
        <f t="shared" si="2882"/>
        <v>0</v>
      </c>
      <c r="BB222" s="291">
        <f t="shared" si="2882"/>
        <v>0</v>
      </c>
    </row>
    <row r="223" spans="1:54" ht="16" thickBot="1">
      <c r="B223" s="535" t="s">
        <v>316</v>
      </c>
      <c r="C223" s="536"/>
      <c r="D223" s="537"/>
      <c r="E223" s="377" t="str">
        <f>IFERROR(E222/$C219,"-")</f>
        <v>-</v>
      </c>
      <c r="F223" s="377" t="str">
        <f>IFERROR(F222/$C219,"-")</f>
        <v>-</v>
      </c>
      <c r="G223" s="377" t="str">
        <f t="shared" ref="G223:BB223" si="2883">IFERROR(G222/$C219,"-")</f>
        <v>-</v>
      </c>
      <c r="H223" s="377" t="str">
        <f t="shared" si="2883"/>
        <v>-</v>
      </c>
      <c r="I223" s="377" t="str">
        <f t="shared" si="2883"/>
        <v>-</v>
      </c>
      <c r="J223" s="377" t="str">
        <f t="shared" si="2883"/>
        <v>-</v>
      </c>
      <c r="K223" s="377" t="str">
        <f t="shared" si="2883"/>
        <v>-</v>
      </c>
      <c r="L223" s="377" t="str">
        <f t="shared" si="2883"/>
        <v>-</v>
      </c>
      <c r="M223" s="377" t="str">
        <f t="shared" si="2883"/>
        <v>-</v>
      </c>
      <c r="N223" s="377" t="str">
        <f t="shared" si="2883"/>
        <v>-</v>
      </c>
      <c r="O223" s="377" t="str">
        <f t="shared" si="2883"/>
        <v>-</v>
      </c>
      <c r="P223" s="377" t="str">
        <f t="shared" si="2883"/>
        <v>-</v>
      </c>
      <c r="Q223" s="377" t="str">
        <f t="shared" si="2883"/>
        <v>-</v>
      </c>
      <c r="R223" s="377" t="str">
        <f t="shared" si="2883"/>
        <v>-</v>
      </c>
      <c r="S223" s="377" t="str">
        <f t="shared" si="2883"/>
        <v>-</v>
      </c>
      <c r="T223" s="377" t="str">
        <f t="shared" si="2883"/>
        <v>-</v>
      </c>
      <c r="U223" s="377" t="str">
        <f t="shared" si="2883"/>
        <v>-</v>
      </c>
      <c r="V223" s="377" t="str">
        <f t="shared" si="2883"/>
        <v>-</v>
      </c>
      <c r="W223" s="377" t="str">
        <f t="shared" si="2883"/>
        <v>-</v>
      </c>
      <c r="X223" s="377" t="str">
        <f t="shared" si="2883"/>
        <v>-</v>
      </c>
      <c r="Y223" s="377" t="str">
        <f t="shared" si="2883"/>
        <v>-</v>
      </c>
      <c r="Z223" s="377" t="str">
        <f t="shared" si="2883"/>
        <v>-</v>
      </c>
      <c r="AA223" s="377" t="str">
        <f t="shared" si="2883"/>
        <v>-</v>
      </c>
      <c r="AB223" s="377" t="str">
        <f t="shared" si="2883"/>
        <v>-</v>
      </c>
      <c r="AC223" s="377" t="str">
        <f t="shared" si="2883"/>
        <v>-</v>
      </c>
      <c r="AD223" s="377" t="str">
        <f t="shared" si="2883"/>
        <v>-</v>
      </c>
      <c r="AE223" s="377" t="str">
        <f t="shared" si="2883"/>
        <v>-</v>
      </c>
      <c r="AF223" s="377" t="str">
        <f t="shared" si="2883"/>
        <v>-</v>
      </c>
      <c r="AG223" s="377" t="str">
        <f t="shared" si="2883"/>
        <v>-</v>
      </c>
      <c r="AH223" s="377" t="str">
        <f t="shared" si="2883"/>
        <v>-</v>
      </c>
      <c r="AI223" s="377" t="str">
        <f t="shared" si="2883"/>
        <v>-</v>
      </c>
      <c r="AJ223" s="377" t="str">
        <f t="shared" si="2883"/>
        <v>-</v>
      </c>
      <c r="AK223" s="377" t="str">
        <f t="shared" si="2883"/>
        <v>-</v>
      </c>
      <c r="AL223" s="377" t="str">
        <f t="shared" si="2883"/>
        <v>-</v>
      </c>
      <c r="AM223" s="377" t="str">
        <f t="shared" si="2883"/>
        <v>-</v>
      </c>
      <c r="AN223" s="377" t="str">
        <f t="shared" si="2883"/>
        <v>-</v>
      </c>
      <c r="AO223" s="377" t="str">
        <f t="shared" si="2883"/>
        <v>-</v>
      </c>
      <c r="AP223" s="377" t="str">
        <f t="shared" si="2883"/>
        <v>-</v>
      </c>
      <c r="AQ223" s="377" t="str">
        <f t="shared" si="2883"/>
        <v>-</v>
      </c>
      <c r="AR223" s="377" t="str">
        <f t="shared" si="2883"/>
        <v>-</v>
      </c>
      <c r="AS223" s="377" t="str">
        <f t="shared" si="2883"/>
        <v>-</v>
      </c>
      <c r="AT223" s="377" t="str">
        <f t="shared" si="2883"/>
        <v>-</v>
      </c>
      <c r="AU223" s="377" t="str">
        <f t="shared" si="2883"/>
        <v>-</v>
      </c>
      <c r="AV223" s="377" t="str">
        <f t="shared" si="2883"/>
        <v>-</v>
      </c>
      <c r="AW223" s="377" t="str">
        <f t="shared" si="2883"/>
        <v>-</v>
      </c>
      <c r="AX223" s="377" t="str">
        <f t="shared" si="2883"/>
        <v>-</v>
      </c>
      <c r="AY223" s="377" t="str">
        <f t="shared" si="2883"/>
        <v>-</v>
      </c>
      <c r="AZ223" s="377" t="str">
        <f t="shared" si="2883"/>
        <v>-</v>
      </c>
      <c r="BA223" s="377" t="str">
        <f t="shared" si="2883"/>
        <v>-</v>
      </c>
      <c r="BB223" s="378" t="str">
        <f t="shared" si="2883"/>
        <v>-</v>
      </c>
    </row>
    <row r="225" spans="2:2">
      <c r="B225" s="137" t="s">
        <v>394</v>
      </c>
    </row>
  </sheetData>
  <sheetProtection algorithmName="SHA-512" hashValue="5eT075MkXi9xtn25dBwl9bH8MTVsDMX5/fZAOWaqbE6U3EBX+WmgF3gtjP8UxCIoBn/uQnxzf4BRENcc5epJcw==" saltValue="/IOlrfy/3HBB+ucxjaEfRg==" spinCount="100000" sheet="1" objects="1" scenarios="1" formatCells="0" formatColumns="0"/>
  <mergeCells count="160">
    <mergeCell ref="B197:C197"/>
    <mergeCell ref="B199:D199"/>
    <mergeCell ref="B200:D200"/>
    <mergeCell ref="B174:D174"/>
    <mergeCell ref="B176:C176"/>
    <mergeCell ref="B178:D178"/>
    <mergeCell ref="B179:D179"/>
    <mergeCell ref="B180:D180"/>
    <mergeCell ref="B181:D181"/>
    <mergeCell ref="B192:D192"/>
    <mergeCell ref="B183:C183"/>
    <mergeCell ref="B185:D185"/>
    <mergeCell ref="B186:D186"/>
    <mergeCell ref="B187:D187"/>
    <mergeCell ref="B188:D188"/>
    <mergeCell ref="B190:C190"/>
    <mergeCell ref="B158:D158"/>
    <mergeCell ref="B159:D159"/>
    <mergeCell ref="B160:D160"/>
    <mergeCell ref="B155:C155"/>
    <mergeCell ref="B223:D223"/>
    <mergeCell ref="B209:D209"/>
    <mergeCell ref="B211:C211"/>
    <mergeCell ref="B213:D213"/>
    <mergeCell ref="B214:D214"/>
    <mergeCell ref="B215:D215"/>
    <mergeCell ref="B216:D216"/>
    <mergeCell ref="B201:D201"/>
    <mergeCell ref="B202:D202"/>
    <mergeCell ref="B204:C204"/>
    <mergeCell ref="B206:D206"/>
    <mergeCell ref="B207:D207"/>
    <mergeCell ref="B208:D208"/>
    <mergeCell ref="B218:C218"/>
    <mergeCell ref="B220:D220"/>
    <mergeCell ref="B221:D221"/>
    <mergeCell ref="B222:D222"/>
    <mergeCell ref="B193:D193"/>
    <mergeCell ref="B194:D194"/>
    <mergeCell ref="B195:D195"/>
    <mergeCell ref="B109:D109"/>
    <mergeCell ref="B110:D110"/>
    <mergeCell ref="B111:D111"/>
    <mergeCell ref="B137:D137"/>
    <mergeCell ref="B138:D138"/>
    <mergeCell ref="B139:D139"/>
    <mergeCell ref="B141:C141"/>
    <mergeCell ref="B143:D143"/>
    <mergeCell ref="B144:D144"/>
    <mergeCell ref="B157:D157"/>
    <mergeCell ref="B164:D164"/>
    <mergeCell ref="B165:D165"/>
    <mergeCell ref="B166:D166"/>
    <mergeCell ref="B87:D87"/>
    <mergeCell ref="B88:D88"/>
    <mergeCell ref="B89:D89"/>
    <mergeCell ref="B90:D90"/>
    <mergeCell ref="B124:D124"/>
    <mergeCell ref="B125:D125"/>
    <mergeCell ref="B129:D129"/>
    <mergeCell ref="B130:D130"/>
    <mergeCell ref="B101:D101"/>
    <mergeCell ref="B102:D102"/>
    <mergeCell ref="B103:D103"/>
    <mergeCell ref="B104:D104"/>
    <mergeCell ref="B106:C106"/>
    <mergeCell ref="B108:D108"/>
    <mergeCell ref="B120:C120"/>
    <mergeCell ref="B115:D115"/>
    <mergeCell ref="B116:D116"/>
    <mergeCell ref="B117:D117"/>
    <mergeCell ref="B118:D118"/>
    <mergeCell ref="B113:C113"/>
    <mergeCell ref="B169:C169"/>
    <mergeCell ref="B167:D167"/>
    <mergeCell ref="B171:D171"/>
    <mergeCell ref="B172:D172"/>
    <mergeCell ref="B173:D173"/>
    <mergeCell ref="B95:D95"/>
    <mergeCell ref="B96:D96"/>
    <mergeCell ref="B97:D97"/>
    <mergeCell ref="B99:C99"/>
    <mergeCell ref="B145:D145"/>
    <mergeCell ref="B146:D146"/>
    <mergeCell ref="B148:C148"/>
    <mergeCell ref="B150:D150"/>
    <mergeCell ref="B127:C127"/>
    <mergeCell ref="B131:D131"/>
    <mergeCell ref="B132:D132"/>
    <mergeCell ref="B134:C134"/>
    <mergeCell ref="B136:D136"/>
    <mergeCell ref="B122:D122"/>
    <mergeCell ref="B123:D123"/>
    <mergeCell ref="B162:C162"/>
    <mergeCell ref="B151:D151"/>
    <mergeCell ref="B152:D152"/>
    <mergeCell ref="B153:D153"/>
    <mergeCell ref="B85:C85"/>
    <mergeCell ref="B80:D80"/>
    <mergeCell ref="B81:D81"/>
    <mergeCell ref="B82:D82"/>
    <mergeCell ref="B83:D83"/>
    <mergeCell ref="B48:D48"/>
    <mergeCell ref="B62:D62"/>
    <mergeCell ref="B64:C64"/>
    <mergeCell ref="B66:D66"/>
    <mergeCell ref="B67:D67"/>
    <mergeCell ref="B68:D68"/>
    <mergeCell ref="B69:D69"/>
    <mergeCell ref="B71:C71"/>
    <mergeCell ref="B78:C78"/>
    <mergeCell ref="B73:D73"/>
    <mergeCell ref="B74:D74"/>
    <mergeCell ref="B75:D75"/>
    <mergeCell ref="B76:D76"/>
    <mergeCell ref="U1:V3"/>
    <mergeCell ref="B92:C92"/>
    <mergeCell ref="B94:D94"/>
    <mergeCell ref="B57:C57"/>
    <mergeCell ref="B59:D59"/>
    <mergeCell ref="B60:D60"/>
    <mergeCell ref="B61:D61"/>
    <mergeCell ref="B24:D24"/>
    <mergeCell ref="B43:C43"/>
    <mergeCell ref="B31:D31"/>
    <mergeCell ref="B32:D32"/>
    <mergeCell ref="B38:D38"/>
    <mergeCell ref="B34:D34"/>
    <mergeCell ref="B36:C36"/>
    <mergeCell ref="B25:D25"/>
    <mergeCell ref="B26:D26"/>
    <mergeCell ref="B50:C50"/>
    <mergeCell ref="B52:D52"/>
    <mergeCell ref="B53:D53"/>
    <mergeCell ref="B54:D54"/>
    <mergeCell ref="B55:D55"/>
    <mergeCell ref="B39:D39"/>
    <mergeCell ref="B40:D40"/>
    <mergeCell ref="B41:D41"/>
    <mergeCell ref="Q1:S3"/>
    <mergeCell ref="B46:D46"/>
    <mergeCell ref="B47:D47"/>
    <mergeCell ref="B17:D17"/>
    <mergeCell ref="B18:D18"/>
    <mergeCell ref="B19:D19"/>
    <mergeCell ref="B20:D20"/>
    <mergeCell ref="B22:C22"/>
    <mergeCell ref="B27:D27"/>
    <mergeCell ref="B29:C29"/>
    <mergeCell ref="B33:D33"/>
    <mergeCell ref="B45:D45"/>
    <mergeCell ref="B1:D3"/>
    <mergeCell ref="F1:L3"/>
    <mergeCell ref="B15:C15"/>
    <mergeCell ref="B8:C8"/>
    <mergeCell ref="B10:D10"/>
    <mergeCell ref="B11:D11"/>
    <mergeCell ref="B12:D12"/>
    <mergeCell ref="B13:D13"/>
    <mergeCell ref="N1:O3"/>
  </mergeCells>
  <dataValidations count="11">
    <dataValidation allowBlank="1" showInputMessage="1" showErrorMessage="1" promptTitle="Beschreibung der Wohneinheit" prompt="Wie möchtest du diese Wohneinheit nennen? Bspw. eine Kombination aus Nummerierung, Lage im Haus und Name des Mieters." sqref="B15 B22 B29 B36 B43 B50 B57 B64 B71 B78 B85 B92 B99 B106 B113 B120 B127 B134 B141 B148 B155 B162 B169 B176 B183 B190 B197 B204 B211 B218" xr:uid="{00000000-0002-0000-0700-000000000000}"/>
    <dataValidation type="decimal" allowBlank="1" showInputMessage="1" showErrorMessage="1" errorTitle="Nettokaltmiete vor Erhöhung" error="Bitte gib die Miete in Euro als Zahl zwischen 0 und 999.999 ein." promptTitle="Nettokaltmiete vor Erhöhung" prompt="Mit welcher Nettokaltmiete startet diese Wohneinheit in dein Projekt?" sqref="E17 E24 E31 E38 E45 E213 E52 E59 E66 E73 E80 E87 E94 E101 E108 E115 E122 E129 E136 E143 E150 E157 E164 E171 E178 E185 E192 E199 E206 E220" xr:uid="{00000000-0002-0000-0700-000001000000}">
      <formula1>0</formula1>
      <formula2>999999</formula2>
    </dataValidation>
    <dataValidation type="decimal" allowBlank="1" showInputMessage="1" showErrorMessage="1" errorTitle="Geplante Mieterhöhung" error="Bitte gib die Mieterhöhung in % ein (-100% bis 9999%)." promptTitle="Geplante Mieterhöhung" prompt="Mit welcher Mieterhöhung möchtest du für dieses Jahr planen? Die Mieterhöhung wird rechnerisch am 1. Januar des Jahres vorgenommen._x000a__x000a_Bitte gib die Mieterhöhung in % ein (-100% bis 9999%)." sqref="E18:BB18 E25:BB25 E32:BB32 E39:BB39 E46:BB46 E53:BB53 E60:BB60 E67:BB67 E74:BB74 E81:BB81 E88:BB88 E95:BB95 E102:BB102 E109:BB109 E116:BB116 E123:BB123 E130:BB130 E137:BB137 E144:BB144 E151:BB151 E158:BB158 E165:BB165 E172:BB172 E179:BB179 E186:BB186 E193:BB193 E200:BB200 E207:BB207 E214:BB214 E221:BB221" xr:uid="{00000000-0002-0000-0700-000002000000}">
      <formula1>-1</formula1>
      <formula2>999</formula2>
    </dataValidation>
    <dataValidation allowBlank="1" showInputMessage="1" showErrorMessage="1" promptTitle="Nettokaltmiete" prompt="Diese Nettokaltmiete ergibt sich nach der geplanten Mieterhöhung." sqref="B19:B20 C19:D19 B26:B27 C26:D26 B33:B34 C33:D33 B40:B41 C40:D40 B47:B48 C47:D47 B54:B55 C54:D54 B61:B62 C61:D61 B68:B69 C68:D68 B75:B76 C75:D75 B82:B83 C82:D82 B89:B90 C89:D89 B96:B97 C96:D96 B103:B104 C103:D103 B110:B111 C110:D110 B117:B118 C117:D117 B124:B125 C124:D124 B131:B132 C131:D131 B138:B139 C138:D138 B145:B146 C145:D145 B152:B153 C152:D152 B159:B160 C159:D159 B166:B167 C166:D166 B173:B174 C173:D173 B180:B181 C180:D180 B187:B188 C187:D187 B194:B195 C194:D194 B201:B202 C201:D201 B208:B209 C208:D208 B215:B216 C215:D215 B222:B223 C222:D222 B12:BB12" xr:uid="{00000000-0002-0000-0700-000003000000}"/>
    <dataValidation allowBlank="1" showInputMessage="1" showErrorMessage="1" promptTitle="Geplante Mieterhöhung" prompt="Mit welcher Mieterhöhung möchtest du für dieses Jahr planen? Die Mieterhöhung wird rechnerisch am 1. Januar des Jahres vorgenommen." sqref="B18:D18 B25:D25 B32:D32 B39:D39 B46:D46 B53:D53 B60:D60 B67:D67 B74:D74 B81:D81 B88:D88 B95:D95 B102:D102 B109:D109 B116:D116 B123:D123 B130:D130 B137:D137 B144:D144 B151:D151 B158:D158 B165:D165 B172:D172 B179:D179 B186:D186 B193:D193 B200:D200 B207:D207 B214:D214 B221:D221" xr:uid="{00000000-0002-0000-0700-000004000000}"/>
    <dataValidation allowBlank="1" showInputMessage="1" showErrorMessage="1" promptTitle="Nettokaltmiete vor Erhöhung" prompt="Mit welcher Nettokaltmiete startet diese Wohneinheit in das jeweilige Jahr (vor einer Mieterhöhung zum 1. Januar)?" sqref="B17:D17 B24:D24 B31:D31 B38:D38 B45:D45 B52:D52 B59:D59 B66:D66 B73:D73 B80:D80 B87:D87 B94:D94 B101:D101 B108:D108 B115:D115 B122:D122 B129:D129 B136:D136 B143:D143 B150:D150 B157:D157 B164:D164 B171:D171 B178:D178 B185:D185 B192:D192 B199:D199 B206:D206 B213:D213 B220:D220 B10:BB10" xr:uid="{00000000-0002-0000-0700-000005000000}"/>
    <dataValidation type="decimal" allowBlank="1" showInputMessage="1" showErrorMessage="1" errorTitle="Wohnfläche" error="Bitte gib die Wohnfläche in Quadratmerern als Zahl zwischen 0 und 9999 ein." promptTitle="Wohnfläche" prompt="Wie viel Quadratmeter Wohnfläche hat diese Wohneinheit?_x000a__x000a_Bitte gib die Wohnfläche in Quadratmerern als Zahl zwischen 0 und 9999 ein." sqref="C16 C23 C30 C37 C44 C51 C58 C65 C72 C79 C86 C93 C100 C107 C114 C121 C128 C135 C142 C149 C156 C163 C170 C177 C184 C191 C198 C205 C212 C219" xr:uid="{00000000-0002-0000-0700-000006000000}">
      <formula1>0</formula1>
      <formula2>9999</formula2>
    </dataValidation>
    <dataValidation type="list" showInputMessage="1" showErrorMessage="1" promptTitle="MFH-Kalkulator einschalten" prompt="Nur, wenn du hier auf &quot;Ein&quot; schaltest, werden die Daten aus diesem Tabellenblatt im übrigen Tool berücksichtigt. Solange du eine einzelne Wohnung / Wohneinheit kalkulierst, lasse den Mehrfamilienhaus-Rechner ausgeschaltet." sqref="C6" xr:uid="{00000000-0002-0000-0700-000007000000}">
      <formula1>"Ein,Aus"</formula1>
    </dataValidation>
    <dataValidation allowBlank="1" showInputMessage="1" showErrorMessage="1" promptTitle="Summe aller Einheiten" prompt="In diesem Bereich findest du die Summe aller Wohneinheiten. Mit diesen Daten wird im übrigen Tool weitergerechnet." sqref="B8:C8" xr:uid="{00000000-0002-0000-0700-000008000000}"/>
    <dataValidation allowBlank="1" showInputMessage="1" showErrorMessage="1" promptTitle="Geplante Mieterhöhung" prompt="Diese Mieterhöhung ergibt sich in Summe (bzw. im Durchschnitt) über alle geplanten Wohneinheiten." sqref="B11:BB11" xr:uid="{00000000-0002-0000-0700-000009000000}"/>
    <dataValidation allowBlank="1" showInputMessage="1" showErrorMessage="1" promptTitle="Nettokaltmiete pro qm" prompt="Diese Nettokaltmiete ergibt sich nach der geplanten Mieterhöhung pro qm Wohnfläche." sqref="B13:BB13" xr:uid="{00000000-0002-0000-0700-00000A000000}"/>
  </dataValidations>
  <hyperlinks>
    <hyperlink ref="B1:B3" location="Rendite!A1" display="Zurück zum Cockpit" xr:uid="{00000000-0004-0000-0700-000000000000}"/>
    <hyperlink ref="B1:D3" location="Cockpit!A1" display="zurück zum Cockpit" xr:uid="{00000000-0004-0000-0700-000001000000}"/>
    <hyperlink ref="B225" location="Deckblatt!A1" display="Keine Gewähr für die Richtigkeit der Angaben. Dieses Tool ersetzt keine fundierte Rechts-, Steuer- oder Finanzberatung. Mehr Details hier." xr:uid="{00000000-0004-0000-0700-000002000000}"/>
  </hyperlinks>
  <pageMargins left="0.23622047244094491" right="0.23622047244094491" top="0.74803149606299213" bottom="0.74803149606299213" header="0.31496062992125984" footer="0.31496062992125984"/>
  <pageSetup paperSize="9" scale="71" fitToWidth="0" fitToHeight="5" orientation="landscape" r:id="rId1"/>
  <rowBreaks count="2" manualBreakCount="2">
    <brk id="133" max="54" man="1"/>
    <brk id="175" max="5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pageSetUpPr fitToPage="1"/>
  </sheetPr>
  <dimension ref="A1:U241"/>
  <sheetViews>
    <sheetView showGridLines="0" showRowColHeaders="0" topLeftCell="B1" zoomScaleNormal="100" workbookViewId="0">
      <pane ySplit="7" topLeftCell="A8" activePane="bottomLeft" state="frozenSplit"/>
      <selection pane="bottomLeft" activeCell="B8" sqref="B8:K14"/>
    </sheetView>
  </sheetViews>
  <sheetFormatPr baseColWidth="10" defaultColWidth="9.1640625" defaultRowHeight="14"/>
  <cols>
    <col min="1" max="1" width="4.33203125" style="14" customWidth="1"/>
    <col min="2" max="2" width="73.33203125" style="1" customWidth="1"/>
    <col min="3" max="3" width="17.6640625" style="1" customWidth="1"/>
    <col min="4" max="4" width="11.83203125" style="5" customWidth="1"/>
    <col min="5" max="5" width="10.6640625" style="5" customWidth="1"/>
    <col min="6" max="6" width="17.5" style="1" customWidth="1"/>
    <col min="7" max="7" width="10.5" style="1" customWidth="1"/>
    <col min="8" max="9" width="10.5" style="5" customWidth="1"/>
    <col min="10" max="10" width="22.83203125" style="5" customWidth="1"/>
    <col min="11" max="11" width="16.83203125" style="5" customWidth="1"/>
    <col min="12" max="12" width="4.6640625" style="5" customWidth="1"/>
    <col min="13" max="16384" width="9.1640625" style="5"/>
  </cols>
  <sheetData>
    <row r="1" spans="1:21" s="152" customFormat="1" ht="12.75" customHeight="1">
      <c r="B1" s="468" t="s">
        <v>374</v>
      </c>
      <c r="C1" s="469" t="s">
        <v>372</v>
      </c>
      <c r="D1" s="469"/>
      <c r="E1" s="469"/>
      <c r="F1" s="469"/>
      <c r="H1" s="246"/>
      <c r="K1" s="468"/>
      <c r="L1" s="468"/>
      <c r="M1" s="245"/>
      <c r="N1" s="468"/>
      <c r="O1" s="468"/>
      <c r="P1" s="245"/>
      <c r="Q1" s="468"/>
      <c r="R1" s="468"/>
      <c r="T1" s="468"/>
      <c r="U1" s="426"/>
    </row>
    <row r="2" spans="1:21" s="152" customFormat="1" ht="15" customHeight="1">
      <c r="B2" s="468"/>
      <c r="C2" s="469"/>
      <c r="D2" s="469"/>
      <c r="E2" s="469"/>
      <c r="F2" s="469"/>
      <c r="H2" s="246"/>
      <c r="K2" s="468"/>
      <c r="L2" s="468"/>
      <c r="M2" s="245"/>
      <c r="N2" s="468"/>
      <c r="O2" s="468"/>
      <c r="P2" s="245"/>
      <c r="Q2" s="468"/>
      <c r="R2" s="468"/>
      <c r="T2" s="468"/>
      <c r="U2" s="426"/>
    </row>
    <row r="3" spans="1:21" s="152" customFormat="1" ht="12.75" customHeight="1">
      <c r="B3" s="468"/>
      <c r="C3" s="469"/>
      <c r="D3" s="469"/>
      <c r="E3" s="469"/>
      <c r="F3" s="469"/>
      <c r="H3" s="246"/>
      <c r="K3" s="468"/>
      <c r="L3" s="468"/>
      <c r="M3" s="245"/>
      <c r="N3" s="468"/>
      <c r="O3" s="468"/>
      <c r="P3" s="245"/>
      <c r="Q3" s="468"/>
      <c r="R3" s="468"/>
      <c r="T3" s="468"/>
      <c r="U3" s="426"/>
    </row>
    <row r="4" spans="1:21" s="6" customFormat="1" ht="18.75" customHeight="1">
      <c r="M4" s="5"/>
      <c r="N4" s="5"/>
      <c r="O4" s="5"/>
      <c r="P4" s="5"/>
    </row>
    <row r="5" spans="1:21" ht="15.75" customHeight="1" thickBot="1">
      <c r="A5" s="382" t="s">
        <v>250</v>
      </c>
      <c r="B5" s="381" t="s">
        <v>249</v>
      </c>
      <c r="C5" s="13"/>
      <c r="E5" s="6"/>
      <c r="F5" s="5"/>
      <c r="G5" s="5"/>
    </row>
    <row r="6" spans="1:21" ht="26.25" customHeight="1" thickBot="1">
      <c r="A6" s="383"/>
      <c r="B6" s="384" t="s">
        <v>225</v>
      </c>
      <c r="C6" s="385" t="s">
        <v>226</v>
      </c>
      <c r="D6" s="385" t="s">
        <v>227</v>
      </c>
      <c r="E6" s="385" t="s">
        <v>252</v>
      </c>
      <c r="F6" s="386" t="s">
        <v>251</v>
      </c>
      <c r="G6" s="386" t="s">
        <v>253</v>
      </c>
      <c r="H6" s="386" t="s">
        <v>228</v>
      </c>
      <c r="I6" s="386" t="s">
        <v>229</v>
      </c>
      <c r="J6" s="560" t="s">
        <v>159</v>
      </c>
      <c r="K6" s="561"/>
    </row>
    <row r="7" spans="1:21" s="6" customFormat="1" ht="10.5" customHeight="1">
      <c r="A7" s="15" t="s">
        <v>248</v>
      </c>
    </row>
    <row r="8" spans="1:21" s="6" customFormat="1" ht="15" customHeight="1">
      <c r="A8" s="15"/>
      <c r="B8" s="542" t="s">
        <v>406</v>
      </c>
      <c r="C8" s="542"/>
      <c r="D8" s="542"/>
      <c r="E8" s="542"/>
      <c r="F8" s="542"/>
      <c r="G8" s="542"/>
      <c r="H8" s="542"/>
      <c r="I8" s="542"/>
      <c r="J8" s="542"/>
      <c r="K8" s="542"/>
    </row>
    <row r="9" spans="1:21" s="6" customFormat="1" ht="10.5" customHeight="1">
      <c r="A9" s="15"/>
      <c r="B9" s="542"/>
      <c r="C9" s="542"/>
      <c r="D9" s="542"/>
      <c r="E9" s="542"/>
      <c r="F9" s="542"/>
      <c r="G9" s="542"/>
      <c r="H9" s="542"/>
      <c r="I9" s="542"/>
      <c r="J9" s="542"/>
      <c r="K9" s="542"/>
    </row>
    <row r="10" spans="1:21" s="6" customFormat="1" ht="10.5" customHeight="1">
      <c r="A10" s="15"/>
      <c r="B10" s="542"/>
      <c r="C10" s="542"/>
      <c r="D10" s="542"/>
      <c r="E10" s="542"/>
      <c r="F10" s="542"/>
      <c r="G10" s="542"/>
      <c r="H10" s="542"/>
      <c r="I10" s="542"/>
      <c r="J10" s="542"/>
      <c r="K10" s="542"/>
    </row>
    <row r="11" spans="1:21" s="6" customFormat="1" ht="10.5" customHeight="1">
      <c r="A11" s="15"/>
      <c r="B11" s="542"/>
      <c r="C11" s="542"/>
      <c r="D11" s="542"/>
      <c r="E11" s="542"/>
      <c r="F11" s="542"/>
      <c r="G11" s="542"/>
      <c r="H11" s="542"/>
      <c r="I11" s="542"/>
      <c r="J11" s="542"/>
      <c r="K11" s="542"/>
    </row>
    <row r="12" spans="1:21" s="6" customFormat="1" ht="10.5" customHeight="1">
      <c r="A12" s="15"/>
      <c r="B12" s="542"/>
      <c r="C12" s="542"/>
      <c r="D12" s="542"/>
      <c r="E12" s="542"/>
      <c r="F12" s="542"/>
      <c r="G12" s="542"/>
      <c r="H12" s="542"/>
      <c r="I12" s="542"/>
      <c r="J12" s="542"/>
      <c r="K12" s="542"/>
    </row>
    <row r="13" spans="1:21" s="6" customFormat="1" ht="10.5" customHeight="1">
      <c r="A13" s="15"/>
      <c r="B13" s="542"/>
      <c r="C13" s="542"/>
      <c r="D13" s="542"/>
      <c r="E13" s="542"/>
      <c r="F13" s="542"/>
      <c r="G13" s="542"/>
      <c r="H13" s="542"/>
      <c r="I13" s="542"/>
      <c r="J13" s="542"/>
      <c r="K13" s="542"/>
    </row>
    <row r="14" spans="1:21" s="6" customFormat="1" ht="10.5" customHeight="1">
      <c r="A14" s="15"/>
      <c r="B14" s="542"/>
      <c r="C14" s="542"/>
      <c r="D14" s="542"/>
      <c r="E14" s="542"/>
      <c r="F14" s="542"/>
      <c r="G14" s="542"/>
      <c r="H14" s="542"/>
      <c r="I14" s="542"/>
      <c r="J14" s="542"/>
      <c r="K14" s="542"/>
    </row>
    <row r="15" spans="1:21" s="6" customFormat="1" ht="10.5" customHeight="1" thickBot="1">
      <c r="A15" s="15"/>
    </row>
    <row r="16" spans="1:21" ht="15" thickBot="1">
      <c r="A16" s="14" t="str">
        <f>IF(COUNTIF(A17:A31,"Nur Tätigkeiten mit geplantem Aufwand")&gt;0,"Nur Tätigkeiten mit geplantem Aufwand","")</f>
        <v>Nur Tätigkeiten mit geplantem Aufwand</v>
      </c>
      <c r="B16" s="389" t="s">
        <v>247</v>
      </c>
      <c r="C16" s="390"/>
      <c r="D16" s="390"/>
      <c r="E16" s="390"/>
      <c r="F16" s="390"/>
      <c r="G16" s="391">
        <f>SUM(G17:G31)</f>
        <v>5810</v>
      </c>
      <c r="H16" s="391">
        <f>SUM(H17:H31)</f>
        <v>4887</v>
      </c>
      <c r="I16" s="391">
        <f>SUM(I17:I31)</f>
        <v>6733</v>
      </c>
      <c r="J16" s="550"/>
      <c r="K16" s="551"/>
    </row>
    <row r="17" spans="1:11">
      <c r="A17" s="14" t="str">
        <f t="shared" ref="A17:A31" si="0">IF(OR(H17&gt;0,I17&gt;0),"Nur Tätigkeiten mit geplantem Aufwand","")</f>
        <v>Nur Tätigkeiten mit geplantem Aufwand</v>
      </c>
      <c r="B17" s="238" t="s">
        <v>230</v>
      </c>
      <c r="C17" s="392" t="s">
        <v>231</v>
      </c>
      <c r="D17" s="393">
        <v>11.399999999999999</v>
      </c>
      <c r="E17" s="394">
        <v>30</v>
      </c>
      <c r="F17" s="395">
        <v>150</v>
      </c>
      <c r="G17" s="387">
        <f t="shared" ref="G17:G18" si="1">D17*F17</f>
        <v>1709.9999999999998</v>
      </c>
      <c r="H17" s="387">
        <f t="shared" ref="H17:H18" si="2">G17*(100-E17)/100</f>
        <v>1196.9999999999998</v>
      </c>
      <c r="I17" s="387">
        <f t="shared" ref="I17:I18" si="3">G17*(100+E17)/100</f>
        <v>2222.9999999999995</v>
      </c>
      <c r="J17" s="552"/>
      <c r="K17" s="553"/>
    </row>
    <row r="18" spans="1:11">
      <c r="A18" s="14" t="str">
        <f t="shared" si="0"/>
        <v>Nur Tätigkeiten mit geplantem Aufwand</v>
      </c>
      <c r="B18" s="239" t="s">
        <v>232</v>
      </c>
      <c r="C18" s="396" t="s">
        <v>231</v>
      </c>
      <c r="D18" s="397">
        <v>20.5</v>
      </c>
      <c r="E18" s="398">
        <v>10</v>
      </c>
      <c r="F18" s="399">
        <v>200</v>
      </c>
      <c r="G18" s="17">
        <f t="shared" si="1"/>
        <v>4100</v>
      </c>
      <c r="H18" s="17">
        <f t="shared" si="2"/>
        <v>3690</v>
      </c>
      <c r="I18" s="17">
        <f t="shared" si="3"/>
        <v>4510</v>
      </c>
      <c r="J18" s="543"/>
      <c r="K18" s="544"/>
    </row>
    <row r="19" spans="1:11">
      <c r="A19" s="14" t="str">
        <f t="shared" si="0"/>
        <v/>
      </c>
      <c r="B19" s="239"/>
      <c r="C19" s="396"/>
      <c r="D19" s="397"/>
      <c r="E19" s="398"/>
      <c r="F19" s="399"/>
      <c r="G19" s="17">
        <f t="shared" ref="G19" si="4">D19*F19</f>
        <v>0</v>
      </c>
      <c r="H19" s="17">
        <f t="shared" ref="H19" si="5">G19*(100-E19)/100</f>
        <v>0</v>
      </c>
      <c r="I19" s="17">
        <f t="shared" ref="I19" si="6">G19*(100+E19)/100</f>
        <v>0</v>
      </c>
      <c r="J19" s="545"/>
      <c r="K19" s="546"/>
    </row>
    <row r="20" spans="1:11">
      <c r="A20" s="14" t="str">
        <f t="shared" si="0"/>
        <v/>
      </c>
      <c r="B20" s="239"/>
      <c r="C20" s="396"/>
      <c r="D20" s="397"/>
      <c r="E20" s="398"/>
      <c r="F20" s="399"/>
      <c r="G20" s="17">
        <f t="shared" ref="G20:G31" si="7">D20*F20</f>
        <v>0</v>
      </c>
      <c r="H20" s="17">
        <f t="shared" ref="H20:H31" si="8">G20*(100-E20)/100</f>
        <v>0</v>
      </c>
      <c r="I20" s="17">
        <f t="shared" ref="I20:I31" si="9">G20*(100+E20)/100</f>
        <v>0</v>
      </c>
      <c r="J20" s="543"/>
      <c r="K20" s="544"/>
    </row>
    <row r="21" spans="1:11">
      <c r="A21" s="14" t="str">
        <f t="shared" si="0"/>
        <v/>
      </c>
      <c r="B21" s="239"/>
      <c r="C21" s="396"/>
      <c r="D21" s="397"/>
      <c r="E21" s="398"/>
      <c r="F21" s="399"/>
      <c r="G21" s="17">
        <f t="shared" si="7"/>
        <v>0</v>
      </c>
      <c r="H21" s="17">
        <f t="shared" si="8"/>
        <v>0</v>
      </c>
      <c r="I21" s="17">
        <f t="shared" si="9"/>
        <v>0</v>
      </c>
      <c r="J21" s="543"/>
      <c r="K21" s="544"/>
    </row>
    <row r="22" spans="1:11">
      <c r="A22" s="14" t="str">
        <f t="shared" si="0"/>
        <v/>
      </c>
      <c r="B22" s="239"/>
      <c r="C22" s="396"/>
      <c r="D22" s="397"/>
      <c r="E22" s="398"/>
      <c r="F22" s="399"/>
      <c r="G22" s="17">
        <f t="shared" si="7"/>
        <v>0</v>
      </c>
      <c r="H22" s="17">
        <f t="shared" si="8"/>
        <v>0</v>
      </c>
      <c r="I22" s="17">
        <f t="shared" si="9"/>
        <v>0</v>
      </c>
      <c r="J22" s="543"/>
      <c r="K22" s="544"/>
    </row>
    <row r="23" spans="1:11">
      <c r="A23" s="14" t="str">
        <f t="shared" si="0"/>
        <v/>
      </c>
      <c r="B23" s="239"/>
      <c r="C23" s="396"/>
      <c r="D23" s="397"/>
      <c r="E23" s="398"/>
      <c r="F23" s="399"/>
      <c r="G23" s="17">
        <f t="shared" si="7"/>
        <v>0</v>
      </c>
      <c r="H23" s="17">
        <f t="shared" si="8"/>
        <v>0</v>
      </c>
      <c r="I23" s="17">
        <f t="shared" si="9"/>
        <v>0</v>
      </c>
      <c r="J23" s="543"/>
      <c r="K23" s="544"/>
    </row>
    <row r="24" spans="1:11">
      <c r="A24" s="14" t="str">
        <f t="shared" si="0"/>
        <v/>
      </c>
      <c r="B24" s="239"/>
      <c r="C24" s="396"/>
      <c r="D24" s="397"/>
      <c r="E24" s="398"/>
      <c r="F24" s="399"/>
      <c r="G24" s="17">
        <f t="shared" si="7"/>
        <v>0</v>
      </c>
      <c r="H24" s="17">
        <f t="shared" si="8"/>
        <v>0</v>
      </c>
      <c r="I24" s="17">
        <f t="shared" si="9"/>
        <v>0</v>
      </c>
      <c r="J24" s="543"/>
      <c r="K24" s="544"/>
    </row>
    <row r="25" spans="1:11">
      <c r="A25" s="14" t="str">
        <f t="shared" si="0"/>
        <v/>
      </c>
      <c r="B25" s="239"/>
      <c r="C25" s="396"/>
      <c r="D25" s="397"/>
      <c r="E25" s="398"/>
      <c r="F25" s="399"/>
      <c r="G25" s="17">
        <f t="shared" si="7"/>
        <v>0</v>
      </c>
      <c r="H25" s="17">
        <f t="shared" si="8"/>
        <v>0</v>
      </c>
      <c r="I25" s="17">
        <f t="shared" si="9"/>
        <v>0</v>
      </c>
      <c r="J25" s="543"/>
      <c r="K25" s="544"/>
    </row>
    <row r="26" spans="1:11">
      <c r="A26" s="14" t="str">
        <f t="shared" si="0"/>
        <v/>
      </c>
      <c r="B26" s="239"/>
      <c r="C26" s="396"/>
      <c r="D26" s="397"/>
      <c r="E26" s="398"/>
      <c r="F26" s="399"/>
      <c r="G26" s="17">
        <f t="shared" si="7"/>
        <v>0</v>
      </c>
      <c r="H26" s="17">
        <f t="shared" si="8"/>
        <v>0</v>
      </c>
      <c r="I26" s="17">
        <f t="shared" si="9"/>
        <v>0</v>
      </c>
      <c r="J26" s="543"/>
      <c r="K26" s="544"/>
    </row>
    <row r="27" spans="1:11">
      <c r="A27" s="14" t="str">
        <f t="shared" si="0"/>
        <v/>
      </c>
      <c r="B27" s="239"/>
      <c r="C27" s="396"/>
      <c r="D27" s="397"/>
      <c r="E27" s="398"/>
      <c r="F27" s="399"/>
      <c r="G27" s="17">
        <f t="shared" si="7"/>
        <v>0</v>
      </c>
      <c r="H27" s="17">
        <f t="shared" si="8"/>
        <v>0</v>
      </c>
      <c r="I27" s="17">
        <f t="shared" si="9"/>
        <v>0</v>
      </c>
      <c r="J27" s="543"/>
      <c r="K27" s="544"/>
    </row>
    <row r="28" spans="1:11">
      <c r="A28" s="14" t="str">
        <f t="shared" si="0"/>
        <v/>
      </c>
      <c r="B28" s="239"/>
      <c r="C28" s="396"/>
      <c r="D28" s="397"/>
      <c r="E28" s="398"/>
      <c r="F28" s="399"/>
      <c r="G28" s="17">
        <f t="shared" si="7"/>
        <v>0</v>
      </c>
      <c r="H28" s="17">
        <f t="shared" si="8"/>
        <v>0</v>
      </c>
      <c r="I28" s="17">
        <f t="shared" si="9"/>
        <v>0</v>
      </c>
      <c r="J28" s="543"/>
      <c r="K28" s="544"/>
    </row>
    <row r="29" spans="1:11">
      <c r="A29" s="14" t="str">
        <f t="shared" si="0"/>
        <v/>
      </c>
      <c r="B29" s="239"/>
      <c r="C29" s="396"/>
      <c r="D29" s="397"/>
      <c r="E29" s="398"/>
      <c r="F29" s="399"/>
      <c r="G29" s="17">
        <f t="shared" si="7"/>
        <v>0</v>
      </c>
      <c r="H29" s="17">
        <f t="shared" si="8"/>
        <v>0</v>
      </c>
      <c r="I29" s="17">
        <f t="shared" si="9"/>
        <v>0</v>
      </c>
      <c r="J29" s="543"/>
      <c r="K29" s="544"/>
    </row>
    <row r="30" spans="1:11">
      <c r="A30" s="14" t="str">
        <f t="shared" si="0"/>
        <v/>
      </c>
      <c r="B30" s="239"/>
      <c r="C30" s="396"/>
      <c r="D30" s="397"/>
      <c r="E30" s="398"/>
      <c r="F30" s="399"/>
      <c r="G30" s="17">
        <f t="shared" si="7"/>
        <v>0</v>
      </c>
      <c r="H30" s="17">
        <f t="shared" si="8"/>
        <v>0</v>
      </c>
      <c r="I30" s="17">
        <f t="shared" si="9"/>
        <v>0</v>
      </c>
      <c r="J30" s="543"/>
      <c r="K30" s="544"/>
    </row>
    <row r="31" spans="1:11" ht="15" thickBot="1">
      <c r="A31" s="14" t="str">
        <f t="shared" si="0"/>
        <v/>
      </c>
      <c r="B31" s="400"/>
      <c r="C31" s="401"/>
      <c r="D31" s="402"/>
      <c r="E31" s="403"/>
      <c r="F31" s="404"/>
      <c r="G31" s="388">
        <f t="shared" si="7"/>
        <v>0</v>
      </c>
      <c r="H31" s="388">
        <f t="shared" si="8"/>
        <v>0</v>
      </c>
      <c r="I31" s="388">
        <f t="shared" si="9"/>
        <v>0</v>
      </c>
      <c r="J31" s="547"/>
      <c r="K31" s="548"/>
    </row>
    <row r="32" spans="1:11" ht="15" thickBot="1">
      <c r="A32" s="14" t="str">
        <f>IF(COUNTIF(A34:A48,"Nur Tätigkeiten mit geplantem Aufwand")&gt;0,"Nur Tätigkeiten mit geplantem Aufwand","")</f>
        <v/>
      </c>
      <c r="B32" s="415"/>
      <c r="C32" s="415"/>
      <c r="D32" s="415"/>
      <c r="E32" s="415"/>
      <c r="F32" s="415"/>
      <c r="G32" s="415"/>
      <c r="H32" s="415"/>
      <c r="I32" s="415"/>
      <c r="J32" s="549"/>
      <c r="K32" s="549"/>
    </row>
    <row r="33" spans="1:11" ht="15" thickBot="1">
      <c r="A33" s="14" t="str">
        <f>IF(COUNTIF(A34:A48,"Nur Tätigkeiten mit geplantem Aufwand")&gt;0,"Nur Tätigkeiten mit geplantem Aufwand","")</f>
        <v/>
      </c>
      <c r="B33" s="389" t="s">
        <v>241</v>
      </c>
      <c r="C33" s="390"/>
      <c r="D33" s="390"/>
      <c r="E33" s="390"/>
      <c r="F33" s="390"/>
      <c r="G33" s="391">
        <f>SUM(G34:G48)</f>
        <v>0</v>
      </c>
      <c r="H33" s="391">
        <f>SUM(H34:H48)</f>
        <v>0</v>
      </c>
      <c r="I33" s="391">
        <f>SUM(I34:I48)</f>
        <v>0</v>
      </c>
      <c r="J33" s="550"/>
      <c r="K33" s="551"/>
    </row>
    <row r="34" spans="1:11">
      <c r="A34" s="14" t="str">
        <f t="shared" ref="A34:A48" si="10">IF(OR(H34&gt;0,I34&gt;0),"Nur Tätigkeiten mit geplantem Aufwand","")</f>
        <v/>
      </c>
      <c r="B34" s="238"/>
      <c r="C34" s="392"/>
      <c r="D34" s="393"/>
      <c r="E34" s="394"/>
      <c r="F34" s="395"/>
      <c r="G34" s="387">
        <f t="shared" ref="G34:G48" si="11">D34*F34</f>
        <v>0</v>
      </c>
      <c r="H34" s="387">
        <f t="shared" ref="H34:H48" si="12">G34*(100-E34)/100</f>
        <v>0</v>
      </c>
      <c r="I34" s="387">
        <f t="shared" ref="I34:I48" si="13">G34*(100+E34)/100</f>
        <v>0</v>
      </c>
      <c r="J34" s="552"/>
      <c r="K34" s="553"/>
    </row>
    <row r="35" spans="1:11">
      <c r="A35" s="14" t="str">
        <f t="shared" si="10"/>
        <v/>
      </c>
      <c r="B35" s="239"/>
      <c r="C35" s="396"/>
      <c r="D35" s="397"/>
      <c r="E35" s="398"/>
      <c r="F35" s="399"/>
      <c r="G35" s="17">
        <f t="shared" si="11"/>
        <v>0</v>
      </c>
      <c r="H35" s="17">
        <f t="shared" si="12"/>
        <v>0</v>
      </c>
      <c r="I35" s="17">
        <f t="shared" si="13"/>
        <v>0</v>
      </c>
      <c r="J35" s="543"/>
      <c r="K35" s="544"/>
    </row>
    <row r="36" spans="1:11">
      <c r="A36" s="14" t="str">
        <f t="shared" si="10"/>
        <v/>
      </c>
      <c r="B36" s="239"/>
      <c r="C36" s="396"/>
      <c r="D36" s="397"/>
      <c r="E36" s="398"/>
      <c r="F36" s="399"/>
      <c r="G36" s="17">
        <f t="shared" si="11"/>
        <v>0</v>
      </c>
      <c r="H36" s="17">
        <f t="shared" si="12"/>
        <v>0</v>
      </c>
      <c r="I36" s="17">
        <f t="shared" si="13"/>
        <v>0</v>
      </c>
      <c r="J36" s="545"/>
      <c r="K36" s="546"/>
    </row>
    <row r="37" spans="1:11">
      <c r="A37" s="14" t="str">
        <f t="shared" si="10"/>
        <v/>
      </c>
      <c r="B37" s="239"/>
      <c r="C37" s="396"/>
      <c r="D37" s="397"/>
      <c r="E37" s="398"/>
      <c r="F37" s="399"/>
      <c r="G37" s="17">
        <f t="shared" si="11"/>
        <v>0</v>
      </c>
      <c r="H37" s="17">
        <f t="shared" si="12"/>
        <v>0</v>
      </c>
      <c r="I37" s="17">
        <f t="shared" si="13"/>
        <v>0</v>
      </c>
      <c r="J37" s="543"/>
      <c r="K37" s="544"/>
    </row>
    <row r="38" spans="1:11">
      <c r="A38" s="14" t="str">
        <f t="shared" si="10"/>
        <v/>
      </c>
      <c r="B38" s="239"/>
      <c r="C38" s="396"/>
      <c r="D38" s="397"/>
      <c r="E38" s="398"/>
      <c r="F38" s="399"/>
      <c r="G38" s="17">
        <f t="shared" si="11"/>
        <v>0</v>
      </c>
      <c r="H38" s="17">
        <f t="shared" si="12"/>
        <v>0</v>
      </c>
      <c r="I38" s="17">
        <f t="shared" si="13"/>
        <v>0</v>
      </c>
      <c r="J38" s="543"/>
      <c r="K38" s="544"/>
    </row>
    <row r="39" spans="1:11">
      <c r="A39" s="14" t="str">
        <f t="shared" si="10"/>
        <v/>
      </c>
      <c r="B39" s="239"/>
      <c r="C39" s="396"/>
      <c r="D39" s="397"/>
      <c r="E39" s="398"/>
      <c r="F39" s="399"/>
      <c r="G39" s="17">
        <f t="shared" si="11"/>
        <v>0</v>
      </c>
      <c r="H39" s="17">
        <f t="shared" si="12"/>
        <v>0</v>
      </c>
      <c r="I39" s="17">
        <f t="shared" si="13"/>
        <v>0</v>
      </c>
      <c r="J39" s="543"/>
      <c r="K39" s="544"/>
    </row>
    <row r="40" spans="1:11">
      <c r="A40" s="14" t="str">
        <f t="shared" si="10"/>
        <v/>
      </c>
      <c r="B40" s="239"/>
      <c r="C40" s="396"/>
      <c r="D40" s="397"/>
      <c r="E40" s="398"/>
      <c r="F40" s="399"/>
      <c r="G40" s="17">
        <f t="shared" si="11"/>
        <v>0</v>
      </c>
      <c r="H40" s="17">
        <f t="shared" si="12"/>
        <v>0</v>
      </c>
      <c r="I40" s="17">
        <f t="shared" si="13"/>
        <v>0</v>
      </c>
      <c r="J40" s="543"/>
      <c r="K40" s="544"/>
    </row>
    <row r="41" spans="1:11">
      <c r="A41" s="14" t="str">
        <f t="shared" si="10"/>
        <v/>
      </c>
      <c r="B41" s="239"/>
      <c r="C41" s="396"/>
      <c r="D41" s="397"/>
      <c r="E41" s="398"/>
      <c r="F41" s="399"/>
      <c r="G41" s="17">
        <f t="shared" si="11"/>
        <v>0</v>
      </c>
      <c r="H41" s="17">
        <f t="shared" si="12"/>
        <v>0</v>
      </c>
      <c r="I41" s="17">
        <f t="shared" si="13"/>
        <v>0</v>
      </c>
      <c r="J41" s="543"/>
      <c r="K41" s="544"/>
    </row>
    <row r="42" spans="1:11">
      <c r="A42" s="14" t="str">
        <f t="shared" si="10"/>
        <v/>
      </c>
      <c r="B42" s="239"/>
      <c r="C42" s="396"/>
      <c r="D42" s="397"/>
      <c r="E42" s="398"/>
      <c r="F42" s="399"/>
      <c r="G42" s="17">
        <f t="shared" si="11"/>
        <v>0</v>
      </c>
      <c r="H42" s="17">
        <f t="shared" si="12"/>
        <v>0</v>
      </c>
      <c r="I42" s="17">
        <f t="shared" si="13"/>
        <v>0</v>
      </c>
      <c r="J42" s="543"/>
      <c r="K42" s="544"/>
    </row>
    <row r="43" spans="1:11">
      <c r="A43" s="14" t="str">
        <f t="shared" si="10"/>
        <v/>
      </c>
      <c r="B43" s="239"/>
      <c r="C43" s="396"/>
      <c r="D43" s="397"/>
      <c r="E43" s="398"/>
      <c r="F43" s="399"/>
      <c r="G43" s="17">
        <f t="shared" si="11"/>
        <v>0</v>
      </c>
      <c r="H43" s="17">
        <f t="shared" si="12"/>
        <v>0</v>
      </c>
      <c r="I43" s="17">
        <f t="shared" si="13"/>
        <v>0</v>
      </c>
      <c r="J43" s="543"/>
      <c r="K43" s="544"/>
    </row>
    <row r="44" spans="1:11">
      <c r="A44" s="14" t="str">
        <f t="shared" si="10"/>
        <v/>
      </c>
      <c r="B44" s="239"/>
      <c r="C44" s="396"/>
      <c r="D44" s="397"/>
      <c r="E44" s="398"/>
      <c r="F44" s="399"/>
      <c r="G44" s="17">
        <f t="shared" si="11"/>
        <v>0</v>
      </c>
      <c r="H44" s="17">
        <f t="shared" si="12"/>
        <v>0</v>
      </c>
      <c r="I44" s="17">
        <f t="shared" si="13"/>
        <v>0</v>
      </c>
      <c r="J44" s="543"/>
      <c r="K44" s="544"/>
    </row>
    <row r="45" spans="1:11">
      <c r="A45" s="14" t="str">
        <f t="shared" si="10"/>
        <v/>
      </c>
      <c r="B45" s="239"/>
      <c r="C45" s="396"/>
      <c r="D45" s="397"/>
      <c r="E45" s="398"/>
      <c r="F45" s="399"/>
      <c r="G45" s="17">
        <f t="shared" si="11"/>
        <v>0</v>
      </c>
      <c r="H45" s="17">
        <f t="shared" si="12"/>
        <v>0</v>
      </c>
      <c r="I45" s="17">
        <f t="shared" si="13"/>
        <v>0</v>
      </c>
      <c r="J45" s="543"/>
      <c r="K45" s="544"/>
    </row>
    <row r="46" spans="1:11">
      <c r="A46" s="14" t="str">
        <f t="shared" si="10"/>
        <v/>
      </c>
      <c r="B46" s="239"/>
      <c r="C46" s="396"/>
      <c r="D46" s="397"/>
      <c r="E46" s="398"/>
      <c r="F46" s="399"/>
      <c r="G46" s="17">
        <f t="shared" si="11"/>
        <v>0</v>
      </c>
      <c r="H46" s="17">
        <f t="shared" si="12"/>
        <v>0</v>
      </c>
      <c r="I46" s="17">
        <f t="shared" si="13"/>
        <v>0</v>
      </c>
      <c r="J46" s="543"/>
      <c r="K46" s="544"/>
    </row>
    <row r="47" spans="1:11">
      <c r="A47" s="14" t="str">
        <f t="shared" si="10"/>
        <v/>
      </c>
      <c r="B47" s="239"/>
      <c r="C47" s="396"/>
      <c r="D47" s="397"/>
      <c r="E47" s="398"/>
      <c r="F47" s="399"/>
      <c r="G47" s="17">
        <f t="shared" si="11"/>
        <v>0</v>
      </c>
      <c r="H47" s="17">
        <f t="shared" si="12"/>
        <v>0</v>
      </c>
      <c r="I47" s="17">
        <f t="shared" si="13"/>
        <v>0</v>
      </c>
      <c r="J47" s="543"/>
      <c r="K47" s="544"/>
    </row>
    <row r="48" spans="1:11" ht="15" thickBot="1">
      <c r="A48" s="14" t="str">
        <f t="shared" si="10"/>
        <v/>
      </c>
      <c r="B48" s="400"/>
      <c r="C48" s="401"/>
      <c r="D48" s="402"/>
      <c r="E48" s="403"/>
      <c r="F48" s="404"/>
      <c r="G48" s="388">
        <f t="shared" si="11"/>
        <v>0</v>
      </c>
      <c r="H48" s="388">
        <f t="shared" si="12"/>
        <v>0</v>
      </c>
      <c r="I48" s="388">
        <f t="shared" si="13"/>
        <v>0</v>
      </c>
      <c r="J48" s="547"/>
      <c r="K48" s="548"/>
    </row>
    <row r="49" spans="1:11" ht="15" thickBot="1">
      <c r="A49" s="14" t="str">
        <f>IF(COUNTIF(A51:A65,"Nur Tätigkeiten mit geplantem Aufwand")&gt;0,"Nur Tätigkeiten mit geplantem Aufwand","")</f>
        <v/>
      </c>
      <c r="B49" s="415"/>
      <c r="C49" s="415"/>
      <c r="D49" s="415"/>
      <c r="E49" s="415"/>
      <c r="F49" s="415"/>
      <c r="G49" s="415"/>
      <c r="H49" s="415"/>
      <c r="I49" s="415"/>
      <c r="J49" s="549"/>
      <c r="K49" s="549"/>
    </row>
    <row r="50" spans="1:11" ht="15" thickBot="1">
      <c r="A50" s="14" t="str">
        <f>IF(COUNTIF(A51:A65,"Nur Tätigkeiten mit geplantem Aufwand")&gt;0,"Nur Tätigkeiten mit geplantem Aufwand","")</f>
        <v/>
      </c>
      <c r="B50" s="389" t="s">
        <v>233</v>
      </c>
      <c r="C50" s="390"/>
      <c r="D50" s="390"/>
      <c r="E50" s="390"/>
      <c r="F50" s="390"/>
      <c r="G50" s="391">
        <f>SUM(G51:G65)</f>
        <v>0</v>
      </c>
      <c r="H50" s="391">
        <f>SUM(H51:H65)</f>
        <v>0</v>
      </c>
      <c r="I50" s="391">
        <f>SUM(I51:I65)</f>
        <v>0</v>
      </c>
      <c r="J50" s="550"/>
      <c r="K50" s="551"/>
    </row>
    <row r="51" spans="1:11">
      <c r="A51" s="14" t="str">
        <f t="shared" ref="A51:A65" si="14">IF(OR(H51&gt;0,I51&gt;0),"Nur Tätigkeiten mit geplantem Aufwand","")</f>
        <v/>
      </c>
      <c r="B51" s="238"/>
      <c r="C51" s="392"/>
      <c r="D51" s="393"/>
      <c r="E51" s="394"/>
      <c r="F51" s="395"/>
      <c r="G51" s="387">
        <f t="shared" ref="G51:G65" si="15">D51*F51</f>
        <v>0</v>
      </c>
      <c r="H51" s="387">
        <f t="shared" ref="H51:H65" si="16">G51*(100-E51)/100</f>
        <v>0</v>
      </c>
      <c r="I51" s="387">
        <f t="shared" ref="I51:I65" si="17">G51*(100+E51)/100</f>
        <v>0</v>
      </c>
      <c r="J51" s="552"/>
      <c r="K51" s="553"/>
    </row>
    <row r="52" spans="1:11">
      <c r="A52" s="14" t="str">
        <f t="shared" si="14"/>
        <v/>
      </c>
      <c r="B52" s="239"/>
      <c r="C52" s="396"/>
      <c r="D52" s="397"/>
      <c r="E52" s="398"/>
      <c r="F52" s="399"/>
      <c r="G52" s="17">
        <f t="shared" si="15"/>
        <v>0</v>
      </c>
      <c r="H52" s="17">
        <f t="shared" si="16"/>
        <v>0</v>
      </c>
      <c r="I52" s="17">
        <f t="shared" si="17"/>
        <v>0</v>
      </c>
      <c r="J52" s="543"/>
      <c r="K52" s="544"/>
    </row>
    <row r="53" spans="1:11">
      <c r="A53" s="14" t="str">
        <f t="shared" si="14"/>
        <v/>
      </c>
      <c r="B53" s="239"/>
      <c r="C53" s="396"/>
      <c r="D53" s="397"/>
      <c r="E53" s="398"/>
      <c r="F53" s="399"/>
      <c r="G53" s="17">
        <f t="shared" si="15"/>
        <v>0</v>
      </c>
      <c r="H53" s="17">
        <f t="shared" si="16"/>
        <v>0</v>
      </c>
      <c r="I53" s="17">
        <f t="shared" si="17"/>
        <v>0</v>
      </c>
      <c r="J53" s="545"/>
      <c r="K53" s="546"/>
    </row>
    <row r="54" spans="1:11">
      <c r="A54" s="14" t="str">
        <f t="shared" si="14"/>
        <v/>
      </c>
      <c r="B54" s="239"/>
      <c r="C54" s="396"/>
      <c r="D54" s="397"/>
      <c r="E54" s="398"/>
      <c r="F54" s="399"/>
      <c r="G54" s="17">
        <f t="shared" si="15"/>
        <v>0</v>
      </c>
      <c r="H54" s="17">
        <f t="shared" si="16"/>
        <v>0</v>
      </c>
      <c r="I54" s="17">
        <f t="shared" si="17"/>
        <v>0</v>
      </c>
      <c r="J54" s="543"/>
      <c r="K54" s="544"/>
    </row>
    <row r="55" spans="1:11">
      <c r="A55" s="14" t="str">
        <f t="shared" si="14"/>
        <v/>
      </c>
      <c r="B55" s="239"/>
      <c r="C55" s="396"/>
      <c r="D55" s="397"/>
      <c r="E55" s="398"/>
      <c r="F55" s="399"/>
      <c r="G55" s="17">
        <f t="shared" si="15"/>
        <v>0</v>
      </c>
      <c r="H55" s="17">
        <f t="shared" si="16"/>
        <v>0</v>
      </c>
      <c r="I55" s="17">
        <f t="shared" si="17"/>
        <v>0</v>
      </c>
      <c r="J55" s="543"/>
      <c r="K55" s="544"/>
    </row>
    <row r="56" spans="1:11">
      <c r="A56" s="14" t="str">
        <f t="shared" si="14"/>
        <v/>
      </c>
      <c r="B56" s="239"/>
      <c r="C56" s="396"/>
      <c r="D56" s="397"/>
      <c r="E56" s="398"/>
      <c r="F56" s="399"/>
      <c r="G56" s="17">
        <f t="shared" si="15"/>
        <v>0</v>
      </c>
      <c r="H56" s="17">
        <f t="shared" si="16"/>
        <v>0</v>
      </c>
      <c r="I56" s="17">
        <f t="shared" si="17"/>
        <v>0</v>
      </c>
      <c r="J56" s="543"/>
      <c r="K56" s="544"/>
    </row>
    <row r="57" spans="1:11">
      <c r="A57" s="14" t="str">
        <f t="shared" si="14"/>
        <v/>
      </c>
      <c r="B57" s="239"/>
      <c r="C57" s="396"/>
      <c r="D57" s="397"/>
      <c r="E57" s="398"/>
      <c r="F57" s="399"/>
      <c r="G57" s="17">
        <f t="shared" si="15"/>
        <v>0</v>
      </c>
      <c r="H57" s="17">
        <f t="shared" si="16"/>
        <v>0</v>
      </c>
      <c r="I57" s="17">
        <f t="shared" si="17"/>
        <v>0</v>
      </c>
      <c r="J57" s="543"/>
      <c r="K57" s="544"/>
    </row>
    <row r="58" spans="1:11">
      <c r="A58" s="14" t="str">
        <f t="shared" si="14"/>
        <v/>
      </c>
      <c r="B58" s="239"/>
      <c r="C58" s="396"/>
      <c r="D58" s="397"/>
      <c r="E58" s="398"/>
      <c r="F58" s="399"/>
      <c r="G58" s="17">
        <f t="shared" si="15"/>
        <v>0</v>
      </c>
      <c r="H58" s="17">
        <f t="shared" si="16"/>
        <v>0</v>
      </c>
      <c r="I58" s="17">
        <f t="shared" si="17"/>
        <v>0</v>
      </c>
      <c r="J58" s="543"/>
      <c r="K58" s="544"/>
    </row>
    <row r="59" spans="1:11">
      <c r="A59" s="14" t="str">
        <f t="shared" si="14"/>
        <v/>
      </c>
      <c r="B59" s="239"/>
      <c r="C59" s="396"/>
      <c r="D59" s="397"/>
      <c r="E59" s="398"/>
      <c r="F59" s="399"/>
      <c r="G59" s="17">
        <f t="shared" si="15"/>
        <v>0</v>
      </c>
      <c r="H59" s="17">
        <f t="shared" si="16"/>
        <v>0</v>
      </c>
      <c r="I59" s="17">
        <f t="shared" si="17"/>
        <v>0</v>
      </c>
      <c r="J59" s="543"/>
      <c r="K59" s="544"/>
    </row>
    <row r="60" spans="1:11">
      <c r="A60" s="14" t="str">
        <f t="shared" si="14"/>
        <v/>
      </c>
      <c r="B60" s="239"/>
      <c r="C60" s="396"/>
      <c r="D60" s="397"/>
      <c r="E60" s="398"/>
      <c r="F60" s="399"/>
      <c r="G60" s="17">
        <f t="shared" si="15"/>
        <v>0</v>
      </c>
      <c r="H60" s="17">
        <f t="shared" si="16"/>
        <v>0</v>
      </c>
      <c r="I60" s="17">
        <f t="shared" si="17"/>
        <v>0</v>
      </c>
      <c r="J60" s="543"/>
      <c r="K60" s="544"/>
    </row>
    <row r="61" spans="1:11">
      <c r="A61" s="14" t="str">
        <f t="shared" si="14"/>
        <v/>
      </c>
      <c r="B61" s="239"/>
      <c r="C61" s="396"/>
      <c r="D61" s="397"/>
      <c r="E61" s="398"/>
      <c r="F61" s="399"/>
      <c r="G61" s="17">
        <f t="shared" si="15"/>
        <v>0</v>
      </c>
      <c r="H61" s="17">
        <f t="shared" si="16"/>
        <v>0</v>
      </c>
      <c r="I61" s="17">
        <f t="shared" si="17"/>
        <v>0</v>
      </c>
      <c r="J61" s="543"/>
      <c r="K61" s="544"/>
    </row>
    <row r="62" spans="1:11">
      <c r="A62" s="14" t="str">
        <f t="shared" si="14"/>
        <v/>
      </c>
      <c r="B62" s="239"/>
      <c r="C62" s="396"/>
      <c r="D62" s="397"/>
      <c r="E62" s="398"/>
      <c r="F62" s="399"/>
      <c r="G62" s="17">
        <f t="shared" si="15"/>
        <v>0</v>
      </c>
      <c r="H62" s="17">
        <f t="shared" si="16"/>
        <v>0</v>
      </c>
      <c r="I62" s="17">
        <f t="shared" si="17"/>
        <v>0</v>
      </c>
      <c r="J62" s="543"/>
      <c r="K62" s="544"/>
    </row>
    <row r="63" spans="1:11">
      <c r="A63" s="14" t="str">
        <f t="shared" si="14"/>
        <v/>
      </c>
      <c r="B63" s="239"/>
      <c r="C63" s="396"/>
      <c r="D63" s="397"/>
      <c r="E63" s="398"/>
      <c r="F63" s="399"/>
      <c r="G63" s="17">
        <f t="shared" si="15"/>
        <v>0</v>
      </c>
      <c r="H63" s="17">
        <f t="shared" si="16"/>
        <v>0</v>
      </c>
      <c r="I63" s="17">
        <f t="shared" si="17"/>
        <v>0</v>
      </c>
      <c r="J63" s="543"/>
      <c r="K63" s="544"/>
    </row>
    <row r="64" spans="1:11">
      <c r="A64" s="14" t="str">
        <f t="shared" si="14"/>
        <v/>
      </c>
      <c r="B64" s="239"/>
      <c r="C64" s="396"/>
      <c r="D64" s="397"/>
      <c r="E64" s="398"/>
      <c r="F64" s="399"/>
      <c r="G64" s="17">
        <f t="shared" si="15"/>
        <v>0</v>
      </c>
      <c r="H64" s="17">
        <f t="shared" si="16"/>
        <v>0</v>
      </c>
      <c r="I64" s="17">
        <f t="shared" si="17"/>
        <v>0</v>
      </c>
      <c r="J64" s="543"/>
      <c r="K64" s="544"/>
    </row>
    <row r="65" spans="1:11" ht="15" thickBot="1">
      <c r="A65" s="14" t="str">
        <f t="shared" si="14"/>
        <v/>
      </c>
      <c r="B65" s="400"/>
      <c r="C65" s="401"/>
      <c r="D65" s="402"/>
      <c r="E65" s="403"/>
      <c r="F65" s="404"/>
      <c r="G65" s="388">
        <f t="shared" si="15"/>
        <v>0</v>
      </c>
      <c r="H65" s="388">
        <f t="shared" si="16"/>
        <v>0</v>
      </c>
      <c r="I65" s="388">
        <f t="shared" si="17"/>
        <v>0</v>
      </c>
      <c r="J65" s="547"/>
      <c r="K65" s="548"/>
    </row>
    <row r="66" spans="1:11" ht="15" thickBot="1">
      <c r="A66" s="14" t="str">
        <f>IF(COUNTIF(A68:A82,"Nur Tätigkeiten mit geplantem Aufwand")&gt;0,"Nur Tätigkeiten mit geplantem Aufwand","")</f>
        <v/>
      </c>
      <c r="B66" s="415"/>
      <c r="C66" s="415"/>
      <c r="D66" s="415"/>
      <c r="E66" s="415"/>
      <c r="F66" s="415"/>
      <c r="G66" s="415"/>
      <c r="H66" s="415"/>
      <c r="I66" s="415"/>
      <c r="J66" s="549"/>
      <c r="K66" s="549"/>
    </row>
    <row r="67" spans="1:11" ht="15" thickBot="1">
      <c r="A67" s="14" t="str">
        <f>IF(COUNTIF(A68:A82,"Nur Tätigkeiten mit geplantem Aufwand")&gt;0,"Nur Tätigkeiten mit geplantem Aufwand","")</f>
        <v/>
      </c>
      <c r="B67" s="389" t="s">
        <v>242</v>
      </c>
      <c r="C67" s="390"/>
      <c r="D67" s="390"/>
      <c r="E67" s="390"/>
      <c r="F67" s="390"/>
      <c r="G67" s="391">
        <f>SUM(G68:G82)</f>
        <v>0</v>
      </c>
      <c r="H67" s="391">
        <f>SUM(H68:H82)</f>
        <v>0</v>
      </c>
      <c r="I67" s="391">
        <f>SUM(I68:I82)</f>
        <v>0</v>
      </c>
      <c r="J67" s="550"/>
      <c r="K67" s="551"/>
    </row>
    <row r="68" spans="1:11">
      <c r="A68" s="14" t="str">
        <f t="shared" ref="A68:A82" si="18">IF(OR(H68&gt;0,I68&gt;0),"Nur Tätigkeiten mit geplantem Aufwand","")</f>
        <v/>
      </c>
      <c r="B68" s="238"/>
      <c r="C68" s="392"/>
      <c r="D68" s="393"/>
      <c r="E68" s="394"/>
      <c r="F68" s="395"/>
      <c r="G68" s="387">
        <f t="shared" ref="G68:G82" si="19">D68*F68</f>
        <v>0</v>
      </c>
      <c r="H68" s="387">
        <f t="shared" ref="H68:H82" si="20">G68*(100-E68)/100</f>
        <v>0</v>
      </c>
      <c r="I68" s="387">
        <f t="shared" ref="I68:I82" si="21">G68*(100+E68)/100</f>
        <v>0</v>
      </c>
      <c r="J68" s="552"/>
      <c r="K68" s="553"/>
    </row>
    <row r="69" spans="1:11">
      <c r="A69" s="14" t="str">
        <f t="shared" si="18"/>
        <v/>
      </c>
      <c r="B69" s="239"/>
      <c r="C69" s="396"/>
      <c r="D69" s="397"/>
      <c r="E69" s="398"/>
      <c r="F69" s="399"/>
      <c r="G69" s="17">
        <f t="shared" si="19"/>
        <v>0</v>
      </c>
      <c r="H69" s="17">
        <f t="shared" si="20"/>
        <v>0</v>
      </c>
      <c r="I69" s="17">
        <f t="shared" si="21"/>
        <v>0</v>
      </c>
      <c r="J69" s="543"/>
      <c r="K69" s="544"/>
    </row>
    <row r="70" spans="1:11">
      <c r="A70" s="14" t="str">
        <f t="shared" si="18"/>
        <v/>
      </c>
      <c r="B70" s="239"/>
      <c r="C70" s="396"/>
      <c r="D70" s="397"/>
      <c r="E70" s="398"/>
      <c r="F70" s="399"/>
      <c r="G70" s="17">
        <f t="shared" si="19"/>
        <v>0</v>
      </c>
      <c r="H70" s="17">
        <f t="shared" si="20"/>
        <v>0</v>
      </c>
      <c r="I70" s="17">
        <f t="shared" si="21"/>
        <v>0</v>
      </c>
      <c r="J70" s="545"/>
      <c r="K70" s="546"/>
    </row>
    <row r="71" spans="1:11">
      <c r="A71" s="14" t="str">
        <f t="shared" si="18"/>
        <v/>
      </c>
      <c r="B71" s="239"/>
      <c r="C71" s="396"/>
      <c r="D71" s="397"/>
      <c r="E71" s="398"/>
      <c r="F71" s="399"/>
      <c r="G71" s="17">
        <f t="shared" si="19"/>
        <v>0</v>
      </c>
      <c r="H71" s="17">
        <f t="shared" si="20"/>
        <v>0</v>
      </c>
      <c r="I71" s="17">
        <f t="shared" si="21"/>
        <v>0</v>
      </c>
      <c r="J71" s="543"/>
      <c r="K71" s="544"/>
    </row>
    <row r="72" spans="1:11">
      <c r="A72" s="14" t="str">
        <f t="shared" si="18"/>
        <v/>
      </c>
      <c r="B72" s="239"/>
      <c r="C72" s="396"/>
      <c r="D72" s="397"/>
      <c r="E72" s="398"/>
      <c r="F72" s="399"/>
      <c r="G72" s="17">
        <f t="shared" si="19"/>
        <v>0</v>
      </c>
      <c r="H72" s="17">
        <f t="shared" si="20"/>
        <v>0</v>
      </c>
      <c r="I72" s="17">
        <f t="shared" si="21"/>
        <v>0</v>
      </c>
      <c r="J72" s="543"/>
      <c r="K72" s="544"/>
    </row>
    <row r="73" spans="1:11">
      <c r="A73" s="14" t="str">
        <f t="shared" si="18"/>
        <v/>
      </c>
      <c r="B73" s="239"/>
      <c r="C73" s="396"/>
      <c r="D73" s="397"/>
      <c r="E73" s="398"/>
      <c r="F73" s="399"/>
      <c r="G73" s="17">
        <f t="shared" si="19"/>
        <v>0</v>
      </c>
      <c r="H73" s="17">
        <f t="shared" si="20"/>
        <v>0</v>
      </c>
      <c r="I73" s="17">
        <f t="shared" si="21"/>
        <v>0</v>
      </c>
      <c r="J73" s="543"/>
      <c r="K73" s="544"/>
    </row>
    <row r="74" spans="1:11">
      <c r="A74" s="14" t="str">
        <f t="shared" si="18"/>
        <v/>
      </c>
      <c r="B74" s="239"/>
      <c r="C74" s="396"/>
      <c r="D74" s="397"/>
      <c r="E74" s="398"/>
      <c r="F74" s="399"/>
      <c r="G74" s="17">
        <f t="shared" si="19"/>
        <v>0</v>
      </c>
      <c r="H74" s="17">
        <f t="shared" si="20"/>
        <v>0</v>
      </c>
      <c r="I74" s="17">
        <f t="shared" si="21"/>
        <v>0</v>
      </c>
      <c r="J74" s="543"/>
      <c r="K74" s="544"/>
    </row>
    <row r="75" spans="1:11">
      <c r="A75" s="14" t="str">
        <f t="shared" si="18"/>
        <v/>
      </c>
      <c r="B75" s="239"/>
      <c r="C75" s="396"/>
      <c r="D75" s="397"/>
      <c r="E75" s="398"/>
      <c r="F75" s="399"/>
      <c r="G75" s="17">
        <f t="shared" si="19"/>
        <v>0</v>
      </c>
      <c r="H75" s="17">
        <f t="shared" si="20"/>
        <v>0</v>
      </c>
      <c r="I75" s="17">
        <f t="shared" si="21"/>
        <v>0</v>
      </c>
      <c r="J75" s="543"/>
      <c r="K75" s="544"/>
    </row>
    <row r="76" spans="1:11">
      <c r="A76" s="14" t="str">
        <f t="shared" si="18"/>
        <v/>
      </c>
      <c r="B76" s="239"/>
      <c r="C76" s="396"/>
      <c r="D76" s="397"/>
      <c r="E76" s="398"/>
      <c r="F76" s="399"/>
      <c r="G76" s="17">
        <f t="shared" si="19"/>
        <v>0</v>
      </c>
      <c r="H76" s="17">
        <f t="shared" si="20"/>
        <v>0</v>
      </c>
      <c r="I76" s="17">
        <f t="shared" si="21"/>
        <v>0</v>
      </c>
      <c r="J76" s="543"/>
      <c r="K76" s="544"/>
    </row>
    <row r="77" spans="1:11">
      <c r="A77" s="14" t="str">
        <f t="shared" si="18"/>
        <v/>
      </c>
      <c r="B77" s="239"/>
      <c r="C77" s="396"/>
      <c r="D77" s="397"/>
      <c r="E77" s="398"/>
      <c r="F77" s="399"/>
      <c r="G77" s="17">
        <f t="shared" si="19"/>
        <v>0</v>
      </c>
      <c r="H77" s="17">
        <f t="shared" si="20"/>
        <v>0</v>
      </c>
      <c r="I77" s="17">
        <f t="shared" si="21"/>
        <v>0</v>
      </c>
      <c r="J77" s="543"/>
      <c r="K77" s="544"/>
    </row>
    <row r="78" spans="1:11">
      <c r="A78" s="14" t="str">
        <f t="shared" si="18"/>
        <v/>
      </c>
      <c r="B78" s="239"/>
      <c r="C78" s="396"/>
      <c r="D78" s="397"/>
      <c r="E78" s="398"/>
      <c r="F78" s="399"/>
      <c r="G78" s="17">
        <f t="shared" si="19"/>
        <v>0</v>
      </c>
      <c r="H78" s="17">
        <f t="shared" si="20"/>
        <v>0</v>
      </c>
      <c r="I78" s="17">
        <f t="shared" si="21"/>
        <v>0</v>
      </c>
      <c r="J78" s="543"/>
      <c r="K78" s="544"/>
    </row>
    <row r="79" spans="1:11">
      <c r="A79" s="14" t="str">
        <f t="shared" si="18"/>
        <v/>
      </c>
      <c r="B79" s="239"/>
      <c r="C79" s="396"/>
      <c r="D79" s="397"/>
      <c r="E79" s="398"/>
      <c r="F79" s="399"/>
      <c r="G79" s="17">
        <f t="shared" si="19"/>
        <v>0</v>
      </c>
      <c r="H79" s="17">
        <f t="shared" si="20"/>
        <v>0</v>
      </c>
      <c r="I79" s="17">
        <f t="shared" si="21"/>
        <v>0</v>
      </c>
      <c r="J79" s="543"/>
      <c r="K79" s="544"/>
    </row>
    <row r="80" spans="1:11">
      <c r="A80" s="14" t="str">
        <f t="shared" si="18"/>
        <v/>
      </c>
      <c r="B80" s="239"/>
      <c r="C80" s="396"/>
      <c r="D80" s="397"/>
      <c r="E80" s="398"/>
      <c r="F80" s="399"/>
      <c r="G80" s="17">
        <f t="shared" si="19"/>
        <v>0</v>
      </c>
      <c r="H80" s="17">
        <f t="shared" si="20"/>
        <v>0</v>
      </c>
      <c r="I80" s="17">
        <f t="shared" si="21"/>
        <v>0</v>
      </c>
      <c r="J80" s="543"/>
      <c r="K80" s="544"/>
    </row>
    <row r="81" spans="1:11">
      <c r="A81" s="14" t="str">
        <f t="shared" si="18"/>
        <v/>
      </c>
      <c r="B81" s="239"/>
      <c r="C81" s="396"/>
      <c r="D81" s="397"/>
      <c r="E81" s="398"/>
      <c r="F81" s="399"/>
      <c r="G81" s="17">
        <f t="shared" si="19"/>
        <v>0</v>
      </c>
      <c r="H81" s="17">
        <f t="shared" si="20"/>
        <v>0</v>
      </c>
      <c r="I81" s="17">
        <f t="shared" si="21"/>
        <v>0</v>
      </c>
      <c r="J81" s="543"/>
      <c r="K81" s="544"/>
    </row>
    <row r="82" spans="1:11" ht="15" thickBot="1">
      <c r="A82" s="14" t="str">
        <f t="shared" si="18"/>
        <v/>
      </c>
      <c r="B82" s="400"/>
      <c r="C82" s="401"/>
      <c r="D82" s="402"/>
      <c r="E82" s="403"/>
      <c r="F82" s="404"/>
      <c r="G82" s="388">
        <f t="shared" si="19"/>
        <v>0</v>
      </c>
      <c r="H82" s="388">
        <f t="shared" si="20"/>
        <v>0</v>
      </c>
      <c r="I82" s="388">
        <f t="shared" si="21"/>
        <v>0</v>
      </c>
      <c r="J82" s="547"/>
      <c r="K82" s="548"/>
    </row>
    <row r="83" spans="1:11" ht="15" thickBot="1">
      <c r="A83" s="14" t="str">
        <f>IF(COUNTIF(A85:A98,"Nur Tätigkeiten mit geplantem Aufwand")&gt;0,"Nur Tätigkeiten mit geplantem Aufwand","")</f>
        <v/>
      </c>
      <c r="B83" s="415"/>
      <c r="C83" s="415"/>
      <c r="D83" s="415"/>
      <c r="E83" s="415"/>
      <c r="F83" s="415"/>
      <c r="G83" s="415"/>
      <c r="H83" s="415"/>
      <c r="I83" s="415"/>
      <c r="J83" s="549"/>
      <c r="K83" s="549"/>
    </row>
    <row r="84" spans="1:11" ht="15" thickBot="1">
      <c r="A84" s="14" t="str">
        <f>IF(COUNTIF(A85:A98,"Nur Tätigkeiten mit geplantem Aufwand")&gt;0,"Nur Tätigkeiten mit geplantem Aufwand","")</f>
        <v/>
      </c>
      <c r="B84" s="389" t="s">
        <v>234</v>
      </c>
      <c r="C84" s="390"/>
      <c r="D84" s="390"/>
      <c r="E84" s="390"/>
      <c r="F84" s="390"/>
      <c r="G84" s="391">
        <f>SUM(G85:G99)</f>
        <v>0</v>
      </c>
      <c r="H84" s="391">
        <f>SUM(H85:H99)</f>
        <v>0</v>
      </c>
      <c r="I84" s="391">
        <f>SUM(I85:I99)</f>
        <v>0</v>
      </c>
      <c r="J84" s="550"/>
      <c r="K84" s="551"/>
    </row>
    <row r="85" spans="1:11">
      <c r="A85" s="14" t="str">
        <f t="shared" ref="A85:A99" si="22">IF(OR(H85&gt;0,I85&gt;0),"Nur Tätigkeiten mit geplantem Aufwand","")</f>
        <v/>
      </c>
      <c r="B85" s="238"/>
      <c r="C85" s="392"/>
      <c r="D85" s="393"/>
      <c r="E85" s="394"/>
      <c r="F85" s="395"/>
      <c r="G85" s="387">
        <f t="shared" ref="G85:G99" si="23">D85*F85</f>
        <v>0</v>
      </c>
      <c r="H85" s="387">
        <f t="shared" ref="H85:H99" si="24">G85*(100-E85)/100</f>
        <v>0</v>
      </c>
      <c r="I85" s="387">
        <f t="shared" ref="I85:I99" si="25">G85*(100+E85)/100</f>
        <v>0</v>
      </c>
      <c r="J85" s="552"/>
      <c r="K85" s="553"/>
    </row>
    <row r="86" spans="1:11">
      <c r="A86" s="14" t="str">
        <f t="shared" si="22"/>
        <v/>
      </c>
      <c r="B86" s="239"/>
      <c r="C86" s="396"/>
      <c r="D86" s="397"/>
      <c r="E86" s="398"/>
      <c r="F86" s="399"/>
      <c r="G86" s="17">
        <f t="shared" si="23"/>
        <v>0</v>
      </c>
      <c r="H86" s="17">
        <f t="shared" si="24"/>
        <v>0</v>
      </c>
      <c r="I86" s="17">
        <f t="shared" si="25"/>
        <v>0</v>
      </c>
      <c r="J86" s="543"/>
      <c r="K86" s="544"/>
    </row>
    <row r="87" spans="1:11">
      <c r="A87" s="14" t="str">
        <f t="shared" si="22"/>
        <v/>
      </c>
      <c r="B87" s="239"/>
      <c r="C87" s="396"/>
      <c r="D87" s="397"/>
      <c r="E87" s="398"/>
      <c r="F87" s="399"/>
      <c r="G87" s="17">
        <f t="shared" si="23"/>
        <v>0</v>
      </c>
      <c r="H87" s="17">
        <f t="shared" si="24"/>
        <v>0</v>
      </c>
      <c r="I87" s="17">
        <f t="shared" si="25"/>
        <v>0</v>
      </c>
      <c r="J87" s="545"/>
      <c r="K87" s="546"/>
    </row>
    <row r="88" spans="1:11">
      <c r="A88" s="14" t="str">
        <f t="shared" si="22"/>
        <v/>
      </c>
      <c r="B88" s="239"/>
      <c r="C88" s="396"/>
      <c r="D88" s="397"/>
      <c r="E88" s="398"/>
      <c r="F88" s="399"/>
      <c r="G88" s="17">
        <f t="shared" si="23"/>
        <v>0</v>
      </c>
      <c r="H88" s="17">
        <f t="shared" si="24"/>
        <v>0</v>
      </c>
      <c r="I88" s="17">
        <f t="shared" si="25"/>
        <v>0</v>
      </c>
      <c r="J88" s="543"/>
      <c r="K88" s="544"/>
    </row>
    <row r="89" spans="1:11">
      <c r="A89" s="14" t="str">
        <f t="shared" si="22"/>
        <v/>
      </c>
      <c r="B89" s="239"/>
      <c r="C89" s="396"/>
      <c r="D89" s="397"/>
      <c r="E89" s="398"/>
      <c r="F89" s="399"/>
      <c r="G89" s="17">
        <f t="shared" si="23"/>
        <v>0</v>
      </c>
      <c r="H89" s="17">
        <f t="shared" si="24"/>
        <v>0</v>
      </c>
      <c r="I89" s="17">
        <f t="shared" si="25"/>
        <v>0</v>
      </c>
      <c r="J89" s="543"/>
      <c r="K89" s="544"/>
    </row>
    <row r="90" spans="1:11">
      <c r="A90" s="14" t="str">
        <f t="shared" si="22"/>
        <v/>
      </c>
      <c r="B90" s="239"/>
      <c r="C90" s="396"/>
      <c r="D90" s="397"/>
      <c r="E90" s="398"/>
      <c r="F90" s="399"/>
      <c r="G90" s="17">
        <f t="shared" si="23"/>
        <v>0</v>
      </c>
      <c r="H90" s="17">
        <f t="shared" si="24"/>
        <v>0</v>
      </c>
      <c r="I90" s="17">
        <f t="shared" si="25"/>
        <v>0</v>
      </c>
      <c r="J90" s="543"/>
      <c r="K90" s="544"/>
    </row>
    <row r="91" spans="1:11">
      <c r="A91" s="14" t="str">
        <f t="shared" si="22"/>
        <v/>
      </c>
      <c r="B91" s="239"/>
      <c r="C91" s="396"/>
      <c r="D91" s="397"/>
      <c r="E91" s="398"/>
      <c r="F91" s="399"/>
      <c r="G91" s="17">
        <f t="shared" si="23"/>
        <v>0</v>
      </c>
      <c r="H91" s="17">
        <f t="shared" si="24"/>
        <v>0</v>
      </c>
      <c r="I91" s="17">
        <f t="shared" si="25"/>
        <v>0</v>
      </c>
      <c r="J91" s="543"/>
      <c r="K91" s="544"/>
    </row>
    <row r="92" spans="1:11">
      <c r="A92" s="14" t="str">
        <f t="shared" si="22"/>
        <v/>
      </c>
      <c r="B92" s="239"/>
      <c r="C92" s="396"/>
      <c r="D92" s="397"/>
      <c r="E92" s="398"/>
      <c r="F92" s="399"/>
      <c r="G92" s="17">
        <f t="shared" si="23"/>
        <v>0</v>
      </c>
      <c r="H92" s="17">
        <f t="shared" si="24"/>
        <v>0</v>
      </c>
      <c r="I92" s="17">
        <f t="shared" si="25"/>
        <v>0</v>
      </c>
      <c r="J92" s="543"/>
      <c r="K92" s="544"/>
    </row>
    <row r="93" spans="1:11">
      <c r="A93" s="14" t="str">
        <f t="shared" si="22"/>
        <v/>
      </c>
      <c r="B93" s="239"/>
      <c r="C93" s="396"/>
      <c r="D93" s="397"/>
      <c r="E93" s="398"/>
      <c r="F93" s="399"/>
      <c r="G93" s="17">
        <f t="shared" si="23"/>
        <v>0</v>
      </c>
      <c r="H93" s="17">
        <f t="shared" si="24"/>
        <v>0</v>
      </c>
      <c r="I93" s="17">
        <f t="shared" si="25"/>
        <v>0</v>
      </c>
      <c r="J93" s="543"/>
      <c r="K93" s="544"/>
    </row>
    <row r="94" spans="1:11">
      <c r="A94" s="14" t="str">
        <f t="shared" si="22"/>
        <v/>
      </c>
      <c r="B94" s="239"/>
      <c r="C94" s="396"/>
      <c r="D94" s="397"/>
      <c r="E94" s="398"/>
      <c r="F94" s="399"/>
      <c r="G94" s="17">
        <f t="shared" si="23"/>
        <v>0</v>
      </c>
      <c r="H94" s="17">
        <f t="shared" si="24"/>
        <v>0</v>
      </c>
      <c r="I94" s="17">
        <f t="shared" si="25"/>
        <v>0</v>
      </c>
      <c r="J94" s="543"/>
      <c r="K94" s="544"/>
    </row>
    <row r="95" spans="1:11">
      <c r="A95" s="14" t="str">
        <f t="shared" si="22"/>
        <v/>
      </c>
      <c r="B95" s="239"/>
      <c r="C95" s="396"/>
      <c r="D95" s="397"/>
      <c r="E95" s="398"/>
      <c r="F95" s="399"/>
      <c r="G95" s="17">
        <f t="shared" si="23"/>
        <v>0</v>
      </c>
      <c r="H95" s="17">
        <f t="shared" si="24"/>
        <v>0</v>
      </c>
      <c r="I95" s="17">
        <f t="shared" si="25"/>
        <v>0</v>
      </c>
      <c r="J95" s="543"/>
      <c r="K95" s="544"/>
    </row>
    <row r="96" spans="1:11">
      <c r="A96" s="14" t="str">
        <f t="shared" si="22"/>
        <v/>
      </c>
      <c r="B96" s="239"/>
      <c r="C96" s="396"/>
      <c r="D96" s="397"/>
      <c r="E96" s="398"/>
      <c r="F96" s="399"/>
      <c r="G96" s="17">
        <f t="shared" si="23"/>
        <v>0</v>
      </c>
      <c r="H96" s="17">
        <f t="shared" si="24"/>
        <v>0</v>
      </c>
      <c r="I96" s="17">
        <f t="shared" si="25"/>
        <v>0</v>
      </c>
      <c r="J96" s="543"/>
      <c r="K96" s="544"/>
    </row>
    <row r="97" spans="1:11">
      <c r="A97" s="14" t="str">
        <f t="shared" si="22"/>
        <v/>
      </c>
      <c r="B97" s="239"/>
      <c r="C97" s="396"/>
      <c r="D97" s="397"/>
      <c r="E97" s="398"/>
      <c r="F97" s="399"/>
      <c r="G97" s="17">
        <f t="shared" si="23"/>
        <v>0</v>
      </c>
      <c r="H97" s="17">
        <f t="shared" si="24"/>
        <v>0</v>
      </c>
      <c r="I97" s="17">
        <f t="shared" si="25"/>
        <v>0</v>
      </c>
      <c r="J97" s="543"/>
      <c r="K97" s="544"/>
    </row>
    <row r="98" spans="1:11">
      <c r="A98" s="14" t="str">
        <f t="shared" si="22"/>
        <v/>
      </c>
      <c r="B98" s="239"/>
      <c r="C98" s="396"/>
      <c r="D98" s="397"/>
      <c r="E98" s="398"/>
      <c r="F98" s="399"/>
      <c r="G98" s="17">
        <f t="shared" si="23"/>
        <v>0</v>
      </c>
      <c r="H98" s="17">
        <f t="shared" si="24"/>
        <v>0</v>
      </c>
      <c r="I98" s="17">
        <f t="shared" si="25"/>
        <v>0</v>
      </c>
      <c r="J98" s="543"/>
      <c r="K98" s="544"/>
    </row>
    <row r="99" spans="1:11" ht="15" thickBot="1">
      <c r="A99" s="14" t="str">
        <f t="shared" si="22"/>
        <v/>
      </c>
      <c r="B99" s="400"/>
      <c r="C99" s="401"/>
      <c r="D99" s="402"/>
      <c r="E99" s="403"/>
      <c r="F99" s="404"/>
      <c r="G99" s="388">
        <f t="shared" si="23"/>
        <v>0</v>
      </c>
      <c r="H99" s="388">
        <f t="shared" si="24"/>
        <v>0</v>
      </c>
      <c r="I99" s="388">
        <f t="shared" si="25"/>
        <v>0</v>
      </c>
      <c r="J99" s="547"/>
      <c r="K99" s="548"/>
    </row>
    <row r="100" spans="1:11" ht="15" thickBot="1">
      <c r="A100" s="14" t="str">
        <f>IF(COUNTIF(A102:A115,"Nur Tätigkeiten mit geplantem Aufwand")&gt;0,"Nur Tätigkeiten mit geplantem Aufwand","")</f>
        <v/>
      </c>
      <c r="B100" s="415"/>
      <c r="C100" s="415"/>
      <c r="D100" s="415"/>
      <c r="E100" s="415"/>
      <c r="F100" s="415"/>
      <c r="G100" s="415"/>
      <c r="H100" s="415"/>
      <c r="I100" s="415"/>
      <c r="J100" s="549"/>
      <c r="K100" s="549"/>
    </row>
    <row r="101" spans="1:11" ht="15" thickBot="1">
      <c r="A101" s="14" t="str">
        <f>IF(COUNTIF(A102:A115,"Nur Tätigkeiten mit geplantem Aufwand")&gt;0,"Nur Tätigkeiten mit geplantem Aufwand","")</f>
        <v/>
      </c>
      <c r="B101" s="389" t="s">
        <v>235</v>
      </c>
      <c r="C101" s="390"/>
      <c r="D101" s="390"/>
      <c r="E101" s="390"/>
      <c r="F101" s="390"/>
      <c r="G101" s="391">
        <f>SUM(G102:G116)</f>
        <v>0</v>
      </c>
      <c r="H101" s="391">
        <f>SUM(H102:H116)</f>
        <v>0</v>
      </c>
      <c r="I101" s="391">
        <f>SUM(I102:I116)</f>
        <v>0</v>
      </c>
      <c r="J101" s="550"/>
      <c r="K101" s="551"/>
    </row>
    <row r="102" spans="1:11">
      <c r="A102" s="14" t="str">
        <f t="shared" ref="A102:A116" si="26">IF(OR(H102&gt;0,I102&gt;0),"Nur Tätigkeiten mit geplantem Aufwand","")</f>
        <v/>
      </c>
      <c r="B102" s="238"/>
      <c r="C102" s="392"/>
      <c r="D102" s="393"/>
      <c r="E102" s="394"/>
      <c r="F102" s="395"/>
      <c r="G102" s="387">
        <f t="shared" ref="G102:G116" si="27">D102*F102</f>
        <v>0</v>
      </c>
      <c r="H102" s="387">
        <f t="shared" ref="H102:H116" si="28">G102*(100-E102)/100</f>
        <v>0</v>
      </c>
      <c r="I102" s="387">
        <f t="shared" ref="I102:I116" si="29">G102*(100+E102)/100</f>
        <v>0</v>
      </c>
      <c r="J102" s="552"/>
      <c r="K102" s="553"/>
    </row>
    <row r="103" spans="1:11">
      <c r="A103" s="14" t="str">
        <f t="shared" si="26"/>
        <v/>
      </c>
      <c r="B103" s="239"/>
      <c r="C103" s="396"/>
      <c r="D103" s="397"/>
      <c r="E103" s="398"/>
      <c r="F103" s="399"/>
      <c r="G103" s="17">
        <f t="shared" si="27"/>
        <v>0</v>
      </c>
      <c r="H103" s="17">
        <f t="shared" si="28"/>
        <v>0</v>
      </c>
      <c r="I103" s="17">
        <f t="shared" si="29"/>
        <v>0</v>
      </c>
      <c r="J103" s="543"/>
      <c r="K103" s="544"/>
    </row>
    <row r="104" spans="1:11">
      <c r="A104" s="14" t="str">
        <f t="shared" si="26"/>
        <v/>
      </c>
      <c r="B104" s="239"/>
      <c r="C104" s="396"/>
      <c r="D104" s="397"/>
      <c r="E104" s="398"/>
      <c r="F104" s="399"/>
      <c r="G104" s="17">
        <f t="shared" si="27"/>
        <v>0</v>
      </c>
      <c r="H104" s="17">
        <f t="shared" si="28"/>
        <v>0</v>
      </c>
      <c r="I104" s="17">
        <f t="shared" si="29"/>
        <v>0</v>
      </c>
      <c r="J104" s="545"/>
      <c r="K104" s="546"/>
    </row>
    <row r="105" spans="1:11">
      <c r="A105" s="14" t="str">
        <f t="shared" si="26"/>
        <v/>
      </c>
      <c r="B105" s="239"/>
      <c r="C105" s="396"/>
      <c r="D105" s="397"/>
      <c r="E105" s="398"/>
      <c r="F105" s="399"/>
      <c r="G105" s="17">
        <f t="shared" si="27"/>
        <v>0</v>
      </c>
      <c r="H105" s="17">
        <f t="shared" si="28"/>
        <v>0</v>
      </c>
      <c r="I105" s="17">
        <f t="shared" si="29"/>
        <v>0</v>
      </c>
      <c r="J105" s="543"/>
      <c r="K105" s="544"/>
    </row>
    <row r="106" spans="1:11">
      <c r="A106" s="14" t="str">
        <f t="shared" si="26"/>
        <v/>
      </c>
      <c r="B106" s="239"/>
      <c r="C106" s="396"/>
      <c r="D106" s="397"/>
      <c r="E106" s="398"/>
      <c r="F106" s="399"/>
      <c r="G106" s="17">
        <f t="shared" si="27"/>
        <v>0</v>
      </c>
      <c r="H106" s="17">
        <f t="shared" si="28"/>
        <v>0</v>
      </c>
      <c r="I106" s="17">
        <f t="shared" si="29"/>
        <v>0</v>
      </c>
      <c r="J106" s="543"/>
      <c r="K106" s="544"/>
    </row>
    <row r="107" spans="1:11">
      <c r="A107" s="14" t="str">
        <f t="shared" si="26"/>
        <v/>
      </c>
      <c r="B107" s="239"/>
      <c r="C107" s="396"/>
      <c r="D107" s="397"/>
      <c r="E107" s="398"/>
      <c r="F107" s="399"/>
      <c r="G107" s="17">
        <f t="shared" si="27"/>
        <v>0</v>
      </c>
      <c r="H107" s="17">
        <f t="shared" si="28"/>
        <v>0</v>
      </c>
      <c r="I107" s="17">
        <f t="shared" si="29"/>
        <v>0</v>
      </c>
      <c r="J107" s="543"/>
      <c r="K107" s="544"/>
    </row>
    <row r="108" spans="1:11">
      <c r="A108" s="14" t="str">
        <f t="shared" si="26"/>
        <v/>
      </c>
      <c r="B108" s="239"/>
      <c r="C108" s="396"/>
      <c r="D108" s="397"/>
      <c r="E108" s="398"/>
      <c r="F108" s="399"/>
      <c r="G108" s="17">
        <f t="shared" si="27"/>
        <v>0</v>
      </c>
      <c r="H108" s="17">
        <f t="shared" si="28"/>
        <v>0</v>
      </c>
      <c r="I108" s="17">
        <f t="shared" si="29"/>
        <v>0</v>
      </c>
      <c r="J108" s="543"/>
      <c r="K108" s="544"/>
    </row>
    <row r="109" spans="1:11">
      <c r="A109" s="14" t="str">
        <f t="shared" si="26"/>
        <v/>
      </c>
      <c r="B109" s="239"/>
      <c r="C109" s="396"/>
      <c r="D109" s="397"/>
      <c r="E109" s="398"/>
      <c r="F109" s="399"/>
      <c r="G109" s="17">
        <f t="shared" si="27"/>
        <v>0</v>
      </c>
      <c r="H109" s="17">
        <f t="shared" si="28"/>
        <v>0</v>
      </c>
      <c r="I109" s="17">
        <f t="shared" si="29"/>
        <v>0</v>
      </c>
      <c r="J109" s="543"/>
      <c r="K109" s="544"/>
    </row>
    <row r="110" spans="1:11">
      <c r="A110" s="14" t="str">
        <f t="shared" si="26"/>
        <v/>
      </c>
      <c r="B110" s="239"/>
      <c r="C110" s="396"/>
      <c r="D110" s="397"/>
      <c r="E110" s="398"/>
      <c r="F110" s="399"/>
      <c r="G110" s="17">
        <f t="shared" si="27"/>
        <v>0</v>
      </c>
      <c r="H110" s="17">
        <f t="shared" si="28"/>
        <v>0</v>
      </c>
      <c r="I110" s="17">
        <f t="shared" si="29"/>
        <v>0</v>
      </c>
      <c r="J110" s="543"/>
      <c r="K110" s="544"/>
    </row>
    <row r="111" spans="1:11">
      <c r="A111" s="14" t="str">
        <f t="shared" si="26"/>
        <v/>
      </c>
      <c r="B111" s="239"/>
      <c r="C111" s="396"/>
      <c r="D111" s="397"/>
      <c r="E111" s="398"/>
      <c r="F111" s="399"/>
      <c r="G111" s="17">
        <f t="shared" si="27"/>
        <v>0</v>
      </c>
      <c r="H111" s="17">
        <f t="shared" si="28"/>
        <v>0</v>
      </c>
      <c r="I111" s="17">
        <f t="shared" si="29"/>
        <v>0</v>
      </c>
      <c r="J111" s="543"/>
      <c r="K111" s="544"/>
    </row>
    <row r="112" spans="1:11">
      <c r="A112" s="14" t="str">
        <f t="shared" si="26"/>
        <v/>
      </c>
      <c r="B112" s="239"/>
      <c r="C112" s="396"/>
      <c r="D112" s="397"/>
      <c r="E112" s="398"/>
      <c r="F112" s="399"/>
      <c r="G112" s="17">
        <f t="shared" si="27"/>
        <v>0</v>
      </c>
      <c r="H112" s="17">
        <f t="shared" si="28"/>
        <v>0</v>
      </c>
      <c r="I112" s="17">
        <f t="shared" si="29"/>
        <v>0</v>
      </c>
      <c r="J112" s="543"/>
      <c r="K112" s="544"/>
    </row>
    <row r="113" spans="1:11">
      <c r="A113" s="14" t="str">
        <f t="shared" si="26"/>
        <v/>
      </c>
      <c r="B113" s="239"/>
      <c r="C113" s="396"/>
      <c r="D113" s="397"/>
      <c r="E113" s="398"/>
      <c r="F113" s="399"/>
      <c r="G113" s="17">
        <f t="shared" si="27"/>
        <v>0</v>
      </c>
      <c r="H113" s="17">
        <f t="shared" si="28"/>
        <v>0</v>
      </c>
      <c r="I113" s="17">
        <f t="shared" si="29"/>
        <v>0</v>
      </c>
      <c r="J113" s="543"/>
      <c r="K113" s="544"/>
    </row>
    <row r="114" spans="1:11">
      <c r="A114" s="14" t="str">
        <f t="shared" si="26"/>
        <v/>
      </c>
      <c r="B114" s="239"/>
      <c r="C114" s="396"/>
      <c r="D114" s="397"/>
      <c r="E114" s="398"/>
      <c r="F114" s="399"/>
      <c r="G114" s="17">
        <f t="shared" si="27"/>
        <v>0</v>
      </c>
      <c r="H114" s="17">
        <f t="shared" si="28"/>
        <v>0</v>
      </c>
      <c r="I114" s="17">
        <f t="shared" si="29"/>
        <v>0</v>
      </c>
      <c r="J114" s="543"/>
      <c r="K114" s="544"/>
    </row>
    <row r="115" spans="1:11">
      <c r="A115" s="14" t="str">
        <f t="shared" si="26"/>
        <v/>
      </c>
      <c r="B115" s="239"/>
      <c r="C115" s="396"/>
      <c r="D115" s="397"/>
      <c r="E115" s="398"/>
      <c r="F115" s="399"/>
      <c r="G115" s="17">
        <f t="shared" si="27"/>
        <v>0</v>
      </c>
      <c r="H115" s="17">
        <f t="shared" si="28"/>
        <v>0</v>
      </c>
      <c r="I115" s="17">
        <f t="shared" si="29"/>
        <v>0</v>
      </c>
      <c r="J115" s="543"/>
      <c r="K115" s="544"/>
    </row>
    <row r="116" spans="1:11" ht="15" thickBot="1">
      <c r="A116" s="14" t="str">
        <f t="shared" si="26"/>
        <v/>
      </c>
      <c r="B116" s="400"/>
      <c r="C116" s="401"/>
      <c r="D116" s="402"/>
      <c r="E116" s="403"/>
      <c r="F116" s="404"/>
      <c r="G116" s="388">
        <f t="shared" si="27"/>
        <v>0</v>
      </c>
      <c r="H116" s="388">
        <f t="shared" si="28"/>
        <v>0</v>
      </c>
      <c r="I116" s="388">
        <f t="shared" si="29"/>
        <v>0</v>
      </c>
      <c r="J116" s="547"/>
      <c r="K116" s="548"/>
    </row>
    <row r="117" spans="1:11" ht="15" thickBot="1">
      <c r="A117" s="14" t="str">
        <f>IF(COUNTIF(A119:A133,"Nur Tätigkeiten mit geplantem Aufwand")&gt;0,"Nur Tätigkeiten mit geplantem Aufwand","")</f>
        <v>Nur Tätigkeiten mit geplantem Aufwand</v>
      </c>
      <c r="B117" s="415"/>
      <c r="C117" s="415"/>
      <c r="D117" s="415"/>
      <c r="E117" s="415"/>
      <c r="F117" s="415"/>
      <c r="G117" s="415"/>
      <c r="H117" s="415"/>
      <c r="I117" s="415"/>
      <c r="J117" s="549"/>
      <c r="K117" s="549"/>
    </row>
    <row r="118" spans="1:11" ht="15" thickBot="1">
      <c r="A118" s="14" t="str">
        <f>IF(COUNTIF(A119:A133,"Nur Tätigkeiten mit geplantem Aufwand")&gt;0,"Nur Tätigkeiten mit geplantem Aufwand","")</f>
        <v>Nur Tätigkeiten mit geplantem Aufwand</v>
      </c>
      <c r="B118" s="389" t="s">
        <v>246</v>
      </c>
      <c r="C118" s="390"/>
      <c r="D118" s="390"/>
      <c r="E118" s="390"/>
      <c r="F118" s="390"/>
      <c r="G118" s="391">
        <f>SUM(G119:G133)</f>
        <v>1260</v>
      </c>
      <c r="H118" s="391">
        <f>SUM(H119:H133)</f>
        <v>1008</v>
      </c>
      <c r="I118" s="391">
        <f>SUM(I119:I133)</f>
        <v>1512</v>
      </c>
      <c r="J118" s="550"/>
      <c r="K118" s="551"/>
    </row>
    <row r="119" spans="1:11">
      <c r="A119" s="14" t="str">
        <f t="shared" ref="A119:A133" si="30">IF(OR(H119&gt;0,I119&gt;0),"Nur Tätigkeiten mit geplantem Aufwand","")</f>
        <v>Nur Tätigkeiten mit geplantem Aufwand</v>
      </c>
      <c r="B119" s="238" t="s">
        <v>237</v>
      </c>
      <c r="C119" s="392" t="s">
        <v>236</v>
      </c>
      <c r="D119" s="393">
        <v>10</v>
      </c>
      <c r="E119" s="394">
        <v>20</v>
      </c>
      <c r="F119" s="395">
        <v>30</v>
      </c>
      <c r="G119" s="387">
        <f t="shared" ref="G119:G120" si="31">D119*F119</f>
        <v>300</v>
      </c>
      <c r="H119" s="387">
        <f t="shared" ref="H119:H120" si="32">G119*(100-E119)/100</f>
        <v>240</v>
      </c>
      <c r="I119" s="387">
        <f t="shared" ref="I119:I120" si="33">G119*(100+E119)/100</f>
        <v>360</v>
      </c>
      <c r="J119" s="552"/>
      <c r="K119" s="553"/>
    </row>
    <row r="120" spans="1:11">
      <c r="A120" s="14" t="str">
        <f t="shared" si="30"/>
        <v>Nur Tätigkeiten mit geplantem Aufwand</v>
      </c>
      <c r="B120" s="239" t="s">
        <v>238</v>
      </c>
      <c r="C120" s="396" t="s">
        <v>236</v>
      </c>
      <c r="D120" s="397">
        <v>32</v>
      </c>
      <c r="E120" s="398">
        <v>20</v>
      </c>
      <c r="F120" s="399">
        <v>30</v>
      </c>
      <c r="G120" s="17">
        <f t="shared" si="31"/>
        <v>960</v>
      </c>
      <c r="H120" s="17">
        <f t="shared" si="32"/>
        <v>768</v>
      </c>
      <c r="I120" s="17">
        <f t="shared" si="33"/>
        <v>1152</v>
      </c>
      <c r="J120" s="543"/>
      <c r="K120" s="544"/>
    </row>
    <row r="121" spans="1:11">
      <c r="A121" s="14" t="str">
        <f t="shared" si="30"/>
        <v/>
      </c>
      <c r="B121" s="239"/>
      <c r="C121" s="396"/>
      <c r="D121" s="397"/>
      <c r="E121" s="398"/>
      <c r="F121" s="399"/>
      <c r="G121" s="17">
        <f t="shared" ref="G121:G133" si="34">D121*F121</f>
        <v>0</v>
      </c>
      <c r="H121" s="17">
        <f t="shared" ref="H121:H133" si="35">G121*(100-E121)/100</f>
        <v>0</v>
      </c>
      <c r="I121" s="17">
        <f t="shared" ref="I121:I133" si="36">G121*(100+E121)/100</f>
        <v>0</v>
      </c>
      <c r="J121" s="545"/>
      <c r="K121" s="546"/>
    </row>
    <row r="122" spans="1:11">
      <c r="A122" s="14" t="str">
        <f t="shared" si="30"/>
        <v/>
      </c>
      <c r="B122" s="239"/>
      <c r="C122" s="396"/>
      <c r="D122" s="397"/>
      <c r="E122" s="398"/>
      <c r="F122" s="399"/>
      <c r="G122" s="17">
        <f t="shared" si="34"/>
        <v>0</v>
      </c>
      <c r="H122" s="17">
        <f t="shared" si="35"/>
        <v>0</v>
      </c>
      <c r="I122" s="17">
        <f t="shared" si="36"/>
        <v>0</v>
      </c>
      <c r="J122" s="543"/>
      <c r="K122" s="544"/>
    </row>
    <row r="123" spans="1:11">
      <c r="A123" s="14" t="str">
        <f t="shared" si="30"/>
        <v/>
      </c>
      <c r="B123" s="239"/>
      <c r="C123" s="396"/>
      <c r="D123" s="397"/>
      <c r="E123" s="398"/>
      <c r="F123" s="399"/>
      <c r="G123" s="17">
        <f t="shared" si="34"/>
        <v>0</v>
      </c>
      <c r="H123" s="17">
        <f t="shared" si="35"/>
        <v>0</v>
      </c>
      <c r="I123" s="17">
        <f t="shared" si="36"/>
        <v>0</v>
      </c>
      <c r="J123" s="543"/>
      <c r="K123" s="544"/>
    </row>
    <row r="124" spans="1:11">
      <c r="A124" s="14" t="str">
        <f t="shared" si="30"/>
        <v/>
      </c>
      <c r="B124" s="239"/>
      <c r="C124" s="396"/>
      <c r="D124" s="397"/>
      <c r="E124" s="398"/>
      <c r="F124" s="399"/>
      <c r="G124" s="17">
        <f t="shared" si="34"/>
        <v>0</v>
      </c>
      <c r="H124" s="17">
        <f t="shared" si="35"/>
        <v>0</v>
      </c>
      <c r="I124" s="17">
        <f t="shared" si="36"/>
        <v>0</v>
      </c>
      <c r="J124" s="543"/>
      <c r="K124" s="544"/>
    </row>
    <row r="125" spans="1:11">
      <c r="A125" s="14" t="str">
        <f t="shared" si="30"/>
        <v/>
      </c>
      <c r="B125" s="239"/>
      <c r="C125" s="396"/>
      <c r="D125" s="397"/>
      <c r="E125" s="398"/>
      <c r="F125" s="399"/>
      <c r="G125" s="17">
        <f t="shared" si="34"/>
        <v>0</v>
      </c>
      <c r="H125" s="17">
        <f t="shared" si="35"/>
        <v>0</v>
      </c>
      <c r="I125" s="17">
        <f t="shared" si="36"/>
        <v>0</v>
      </c>
      <c r="J125" s="543"/>
      <c r="K125" s="544"/>
    </row>
    <row r="126" spans="1:11">
      <c r="A126" s="14" t="str">
        <f t="shared" si="30"/>
        <v/>
      </c>
      <c r="B126" s="239"/>
      <c r="C126" s="396"/>
      <c r="D126" s="397"/>
      <c r="E126" s="398"/>
      <c r="F126" s="399"/>
      <c r="G126" s="17">
        <f t="shared" si="34"/>
        <v>0</v>
      </c>
      <c r="H126" s="17">
        <f t="shared" si="35"/>
        <v>0</v>
      </c>
      <c r="I126" s="17">
        <f t="shared" si="36"/>
        <v>0</v>
      </c>
      <c r="J126" s="543"/>
      <c r="K126" s="544"/>
    </row>
    <row r="127" spans="1:11">
      <c r="A127" s="14" t="str">
        <f t="shared" si="30"/>
        <v/>
      </c>
      <c r="B127" s="239"/>
      <c r="C127" s="396"/>
      <c r="D127" s="397"/>
      <c r="E127" s="398"/>
      <c r="F127" s="399"/>
      <c r="G127" s="17">
        <f t="shared" si="34"/>
        <v>0</v>
      </c>
      <c r="H127" s="17">
        <f t="shared" si="35"/>
        <v>0</v>
      </c>
      <c r="I127" s="17">
        <f t="shared" si="36"/>
        <v>0</v>
      </c>
      <c r="J127" s="543"/>
      <c r="K127" s="544"/>
    </row>
    <row r="128" spans="1:11">
      <c r="A128" s="14" t="str">
        <f t="shared" si="30"/>
        <v/>
      </c>
      <c r="B128" s="239"/>
      <c r="C128" s="396"/>
      <c r="D128" s="397"/>
      <c r="E128" s="398"/>
      <c r="F128" s="399"/>
      <c r="G128" s="17">
        <f t="shared" si="34"/>
        <v>0</v>
      </c>
      <c r="H128" s="17">
        <f t="shared" si="35"/>
        <v>0</v>
      </c>
      <c r="I128" s="17">
        <f t="shared" si="36"/>
        <v>0</v>
      </c>
      <c r="J128" s="543"/>
      <c r="K128" s="544"/>
    </row>
    <row r="129" spans="1:11">
      <c r="A129" s="14" t="str">
        <f t="shared" si="30"/>
        <v/>
      </c>
      <c r="B129" s="239"/>
      <c r="C129" s="396"/>
      <c r="D129" s="397"/>
      <c r="E129" s="398"/>
      <c r="F129" s="399"/>
      <c r="G129" s="17">
        <f t="shared" si="34"/>
        <v>0</v>
      </c>
      <c r="H129" s="17">
        <f t="shared" si="35"/>
        <v>0</v>
      </c>
      <c r="I129" s="17">
        <f t="shared" si="36"/>
        <v>0</v>
      </c>
      <c r="J129" s="543"/>
      <c r="K129" s="544"/>
    </row>
    <row r="130" spans="1:11">
      <c r="A130" s="14" t="str">
        <f t="shared" si="30"/>
        <v/>
      </c>
      <c r="B130" s="239"/>
      <c r="C130" s="396"/>
      <c r="D130" s="397"/>
      <c r="E130" s="398"/>
      <c r="F130" s="399"/>
      <c r="G130" s="17">
        <f t="shared" si="34"/>
        <v>0</v>
      </c>
      <c r="H130" s="17">
        <f t="shared" si="35"/>
        <v>0</v>
      </c>
      <c r="I130" s="17">
        <f t="shared" si="36"/>
        <v>0</v>
      </c>
      <c r="J130" s="543"/>
      <c r="K130" s="544"/>
    </row>
    <row r="131" spans="1:11">
      <c r="A131" s="14" t="str">
        <f t="shared" si="30"/>
        <v/>
      </c>
      <c r="B131" s="239"/>
      <c r="C131" s="396"/>
      <c r="D131" s="397"/>
      <c r="E131" s="398"/>
      <c r="F131" s="399"/>
      <c r="G131" s="17">
        <f t="shared" si="34"/>
        <v>0</v>
      </c>
      <c r="H131" s="17">
        <f t="shared" si="35"/>
        <v>0</v>
      </c>
      <c r="I131" s="17">
        <f t="shared" si="36"/>
        <v>0</v>
      </c>
      <c r="J131" s="543"/>
      <c r="K131" s="544"/>
    </row>
    <row r="132" spans="1:11">
      <c r="A132" s="14" t="str">
        <f t="shared" si="30"/>
        <v/>
      </c>
      <c r="B132" s="239"/>
      <c r="C132" s="396"/>
      <c r="D132" s="397"/>
      <c r="E132" s="398"/>
      <c r="F132" s="399"/>
      <c r="G132" s="17">
        <f t="shared" si="34"/>
        <v>0</v>
      </c>
      <c r="H132" s="17">
        <f t="shared" si="35"/>
        <v>0</v>
      </c>
      <c r="I132" s="17">
        <f t="shared" si="36"/>
        <v>0</v>
      </c>
      <c r="J132" s="543"/>
      <c r="K132" s="544"/>
    </row>
    <row r="133" spans="1:11" ht="15" thickBot="1">
      <c r="A133" s="14" t="str">
        <f t="shared" si="30"/>
        <v/>
      </c>
      <c r="B133" s="400"/>
      <c r="C133" s="401"/>
      <c r="D133" s="402"/>
      <c r="E133" s="403"/>
      <c r="F133" s="404"/>
      <c r="G133" s="388">
        <f t="shared" si="34"/>
        <v>0</v>
      </c>
      <c r="H133" s="388">
        <f t="shared" si="35"/>
        <v>0</v>
      </c>
      <c r="I133" s="388">
        <f t="shared" si="36"/>
        <v>0</v>
      </c>
      <c r="J133" s="547"/>
      <c r="K133" s="548"/>
    </row>
    <row r="134" spans="1:11" s="6" customFormat="1" ht="10.5" customHeight="1" thickBot="1">
      <c r="A134" s="14" t="str">
        <f>IF(COUNTIF(A136:A150,"Nur Tätigkeiten mit geplantem Aufwand")&gt;0,"Nur Tätigkeiten mit geplantem Aufwand","")</f>
        <v/>
      </c>
      <c r="B134" s="415"/>
      <c r="C134" s="415"/>
      <c r="D134" s="415"/>
      <c r="E134" s="415"/>
      <c r="F134" s="415"/>
      <c r="G134" s="415"/>
      <c r="H134" s="415"/>
      <c r="I134" s="415"/>
      <c r="J134" s="549"/>
      <c r="K134" s="549"/>
    </row>
    <row r="135" spans="1:11" ht="15" thickBot="1">
      <c r="A135" s="14" t="str">
        <f>IF(COUNTIF(A136:A150,"Nur Tätigkeiten mit geplantem Aufwand")&gt;0,"Nur Tätigkeiten mit geplantem Aufwand","")</f>
        <v/>
      </c>
      <c r="B135" s="389" t="s">
        <v>243</v>
      </c>
      <c r="C135" s="390"/>
      <c r="D135" s="390"/>
      <c r="E135" s="390"/>
      <c r="F135" s="390"/>
      <c r="G135" s="391">
        <f>SUM(G136:G150)</f>
        <v>0</v>
      </c>
      <c r="H135" s="391">
        <f>SUM(H136:H150)</f>
        <v>0</v>
      </c>
      <c r="I135" s="391">
        <f>SUM(I136:I150)</f>
        <v>0</v>
      </c>
      <c r="J135" s="550"/>
      <c r="K135" s="551"/>
    </row>
    <row r="136" spans="1:11">
      <c r="A136" s="14" t="str">
        <f t="shared" ref="A136:A150" si="37">IF(OR(H136&gt;0,I136&gt;0),"Nur Tätigkeiten mit geplantem Aufwand","")</f>
        <v/>
      </c>
      <c r="B136" s="238"/>
      <c r="C136" s="392"/>
      <c r="D136" s="393"/>
      <c r="E136" s="394"/>
      <c r="F136" s="395"/>
      <c r="G136" s="387">
        <f t="shared" ref="G136:G150" si="38">D136*F136</f>
        <v>0</v>
      </c>
      <c r="H136" s="387">
        <f t="shared" ref="H136:H150" si="39">G136*(100-E136)/100</f>
        <v>0</v>
      </c>
      <c r="I136" s="387">
        <f t="shared" ref="I136:I150" si="40">G136*(100+E136)/100</f>
        <v>0</v>
      </c>
      <c r="J136" s="552"/>
      <c r="K136" s="553"/>
    </row>
    <row r="137" spans="1:11">
      <c r="A137" s="14" t="str">
        <f t="shared" si="37"/>
        <v/>
      </c>
      <c r="B137" s="239"/>
      <c r="C137" s="396"/>
      <c r="D137" s="397"/>
      <c r="E137" s="398"/>
      <c r="F137" s="399"/>
      <c r="G137" s="17">
        <f t="shared" si="38"/>
        <v>0</v>
      </c>
      <c r="H137" s="17">
        <f t="shared" si="39"/>
        <v>0</v>
      </c>
      <c r="I137" s="17">
        <f t="shared" si="40"/>
        <v>0</v>
      </c>
      <c r="J137" s="543"/>
      <c r="K137" s="544"/>
    </row>
    <row r="138" spans="1:11">
      <c r="A138" s="14" t="str">
        <f t="shared" si="37"/>
        <v/>
      </c>
      <c r="B138" s="239"/>
      <c r="C138" s="396"/>
      <c r="D138" s="397"/>
      <c r="E138" s="398"/>
      <c r="F138" s="399"/>
      <c r="G138" s="17">
        <f t="shared" si="38"/>
        <v>0</v>
      </c>
      <c r="H138" s="17">
        <f t="shared" si="39"/>
        <v>0</v>
      </c>
      <c r="I138" s="17">
        <f t="shared" si="40"/>
        <v>0</v>
      </c>
      <c r="J138" s="545"/>
      <c r="K138" s="546"/>
    </row>
    <row r="139" spans="1:11">
      <c r="A139" s="14" t="str">
        <f t="shared" si="37"/>
        <v/>
      </c>
      <c r="B139" s="239"/>
      <c r="C139" s="396"/>
      <c r="D139" s="397"/>
      <c r="E139" s="398"/>
      <c r="F139" s="399"/>
      <c r="G139" s="17">
        <f t="shared" si="38"/>
        <v>0</v>
      </c>
      <c r="H139" s="17">
        <f t="shared" si="39"/>
        <v>0</v>
      </c>
      <c r="I139" s="17">
        <f t="shared" si="40"/>
        <v>0</v>
      </c>
      <c r="J139" s="543"/>
      <c r="K139" s="544"/>
    </row>
    <row r="140" spans="1:11">
      <c r="A140" s="14" t="str">
        <f t="shared" si="37"/>
        <v/>
      </c>
      <c r="B140" s="239"/>
      <c r="C140" s="396"/>
      <c r="D140" s="397"/>
      <c r="E140" s="398"/>
      <c r="F140" s="399"/>
      <c r="G140" s="17">
        <f t="shared" si="38"/>
        <v>0</v>
      </c>
      <c r="H140" s="17">
        <f t="shared" si="39"/>
        <v>0</v>
      </c>
      <c r="I140" s="17">
        <f t="shared" si="40"/>
        <v>0</v>
      </c>
      <c r="J140" s="543"/>
      <c r="K140" s="544"/>
    </row>
    <row r="141" spans="1:11">
      <c r="A141" s="14" t="str">
        <f t="shared" si="37"/>
        <v/>
      </c>
      <c r="B141" s="239"/>
      <c r="C141" s="396"/>
      <c r="D141" s="397"/>
      <c r="E141" s="398"/>
      <c r="F141" s="399"/>
      <c r="G141" s="17">
        <f t="shared" si="38"/>
        <v>0</v>
      </c>
      <c r="H141" s="17">
        <f t="shared" si="39"/>
        <v>0</v>
      </c>
      <c r="I141" s="17">
        <f t="shared" si="40"/>
        <v>0</v>
      </c>
      <c r="J141" s="543"/>
      <c r="K141" s="544"/>
    </row>
    <row r="142" spans="1:11">
      <c r="A142" s="14" t="str">
        <f t="shared" si="37"/>
        <v/>
      </c>
      <c r="B142" s="239"/>
      <c r="C142" s="396"/>
      <c r="D142" s="397"/>
      <c r="E142" s="398"/>
      <c r="F142" s="399"/>
      <c r="G142" s="17">
        <f t="shared" si="38"/>
        <v>0</v>
      </c>
      <c r="H142" s="17">
        <f t="shared" si="39"/>
        <v>0</v>
      </c>
      <c r="I142" s="17">
        <f t="shared" si="40"/>
        <v>0</v>
      </c>
      <c r="J142" s="543"/>
      <c r="K142" s="544"/>
    </row>
    <row r="143" spans="1:11">
      <c r="A143" s="14" t="str">
        <f t="shared" si="37"/>
        <v/>
      </c>
      <c r="B143" s="239"/>
      <c r="C143" s="396"/>
      <c r="D143" s="397"/>
      <c r="E143" s="398"/>
      <c r="F143" s="399"/>
      <c r="G143" s="17">
        <f t="shared" si="38"/>
        <v>0</v>
      </c>
      <c r="H143" s="17">
        <f t="shared" si="39"/>
        <v>0</v>
      </c>
      <c r="I143" s="17">
        <f t="shared" si="40"/>
        <v>0</v>
      </c>
      <c r="J143" s="543"/>
      <c r="K143" s="544"/>
    </row>
    <row r="144" spans="1:11">
      <c r="A144" s="14" t="str">
        <f t="shared" si="37"/>
        <v/>
      </c>
      <c r="B144" s="239"/>
      <c r="C144" s="396"/>
      <c r="D144" s="397"/>
      <c r="E144" s="398"/>
      <c r="F144" s="399"/>
      <c r="G144" s="17">
        <f t="shared" si="38"/>
        <v>0</v>
      </c>
      <c r="H144" s="17">
        <f t="shared" si="39"/>
        <v>0</v>
      </c>
      <c r="I144" s="17">
        <f t="shared" si="40"/>
        <v>0</v>
      </c>
      <c r="J144" s="543"/>
      <c r="K144" s="544"/>
    </row>
    <row r="145" spans="1:11">
      <c r="A145" s="14" t="str">
        <f t="shared" si="37"/>
        <v/>
      </c>
      <c r="B145" s="239"/>
      <c r="C145" s="396"/>
      <c r="D145" s="397"/>
      <c r="E145" s="398"/>
      <c r="F145" s="399"/>
      <c r="G145" s="17">
        <f t="shared" si="38"/>
        <v>0</v>
      </c>
      <c r="H145" s="17">
        <f t="shared" si="39"/>
        <v>0</v>
      </c>
      <c r="I145" s="17">
        <f t="shared" si="40"/>
        <v>0</v>
      </c>
      <c r="J145" s="543"/>
      <c r="K145" s="544"/>
    </row>
    <row r="146" spans="1:11">
      <c r="A146" s="14" t="str">
        <f t="shared" si="37"/>
        <v/>
      </c>
      <c r="B146" s="239"/>
      <c r="C146" s="396"/>
      <c r="D146" s="397"/>
      <c r="E146" s="398"/>
      <c r="F146" s="399"/>
      <c r="G146" s="17">
        <f t="shared" si="38"/>
        <v>0</v>
      </c>
      <c r="H146" s="17">
        <f t="shared" si="39"/>
        <v>0</v>
      </c>
      <c r="I146" s="17">
        <f t="shared" si="40"/>
        <v>0</v>
      </c>
      <c r="J146" s="543"/>
      <c r="K146" s="544"/>
    </row>
    <row r="147" spans="1:11">
      <c r="A147" s="14" t="str">
        <f t="shared" si="37"/>
        <v/>
      </c>
      <c r="B147" s="239"/>
      <c r="C147" s="396"/>
      <c r="D147" s="397"/>
      <c r="E147" s="398"/>
      <c r="F147" s="399"/>
      <c r="G147" s="17">
        <f t="shared" si="38"/>
        <v>0</v>
      </c>
      <c r="H147" s="17">
        <f t="shared" si="39"/>
        <v>0</v>
      </c>
      <c r="I147" s="17">
        <f t="shared" si="40"/>
        <v>0</v>
      </c>
      <c r="J147" s="543"/>
      <c r="K147" s="544"/>
    </row>
    <row r="148" spans="1:11">
      <c r="A148" s="14" t="str">
        <f t="shared" si="37"/>
        <v/>
      </c>
      <c r="B148" s="239"/>
      <c r="C148" s="396"/>
      <c r="D148" s="397"/>
      <c r="E148" s="398"/>
      <c r="F148" s="399"/>
      <c r="G148" s="17">
        <f t="shared" si="38"/>
        <v>0</v>
      </c>
      <c r="H148" s="17">
        <f t="shared" si="39"/>
        <v>0</v>
      </c>
      <c r="I148" s="17">
        <f t="shared" si="40"/>
        <v>0</v>
      </c>
      <c r="J148" s="543"/>
      <c r="K148" s="544"/>
    </row>
    <row r="149" spans="1:11">
      <c r="A149" s="14" t="str">
        <f t="shared" si="37"/>
        <v/>
      </c>
      <c r="B149" s="239"/>
      <c r="C149" s="396"/>
      <c r="D149" s="397"/>
      <c r="E149" s="398"/>
      <c r="F149" s="399"/>
      <c r="G149" s="17">
        <f t="shared" si="38"/>
        <v>0</v>
      </c>
      <c r="H149" s="17">
        <f t="shared" si="39"/>
        <v>0</v>
      </c>
      <c r="I149" s="17">
        <f t="shared" si="40"/>
        <v>0</v>
      </c>
      <c r="J149" s="543"/>
      <c r="K149" s="544"/>
    </row>
    <row r="150" spans="1:11" ht="15" thickBot="1">
      <c r="A150" s="14" t="str">
        <f t="shared" si="37"/>
        <v/>
      </c>
      <c r="B150" s="400"/>
      <c r="C150" s="401"/>
      <c r="D150" s="402"/>
      <c r="E150" s="403"/>
      <c r="F150" s="404"/>
      <c r="G150" s="388">
        <f t="shared" si="38"/>
        <v>0</v>
      </c>
      <c r="H150" s="388">
        <f t="shared" si="39"/>
        <v>0</v>
      </c>
      <c r="I150" s="388">
        <f t="shared" si="40"/>
        <v>0</v>
      </c>
      <c r="J150" s="547"/>
      <c r="K150" s="548"/>
    </row>
    <row r="151" spans="1:11" s="6" customFormat="1" ht="10.5" customHeight="1" thickBot="1">
      <c r="A151" s="14" t="str">
        <f>IF(COUNTIF(A153:A166,"Nur Tätigkeiten mit geplantem Aufwand")&gt;0,"Nur Tätigkeiten mit geplantem Aufwand","")</f>
        <v/>
      </c>
      <c r="B151" s="415"/>
      <c r="C151" s="415"/>
      <c r="D151" s="415"/>
      <c r="E151" s="415"/>
      <c r="F151" s="415"/>
      <c r="G151" s="415"/>
      <c r="H151" s="415"/>
      <c r="I151" s="415"/>
      <c r="J151" s="549"/>
      <c r="K151" s="549"/>
    </row>
    <row r="152" spans="1:11" ht="15" thickBot="1">
      <c r="A152" s="14" t="str">
        <f>IF(COUNTIF(A153:A166,"Nur Tätigkeiten mit geplantem Aufwand")&gt;0,"Nur Tätigkeiten mit geplantem Aufwand","")</f>
        <v/>
      </c>
      <c r="B152" s="389" t="s">
        <v>244</v>
      </c>
      <c r="C152" s="390"/>
      <c r="D152" s="390"/>
      <c r="E152" s="390"/>
      <c r="F152" s="390"/>
      <c r="G152" s="391">
        <f>SUM(G153:G167)</f>
        <v>0</v>
      </c>
      <c r="H152" s="391">
        <f>SUM(H153:H167)</f>
        <v>0</v>
      </c>
      <c r="I152" s="391">
        <f>SUM(I153:I167)</f>
        <v>0</v>
      </c>
      <c r="J152" s="550"/>
      <c r="K152" s="551"/>
    </row>
    <row r="153" spans="1:11">
      <c r="A153" s="14" t="str">
        <f t="shared" ref="A153:A167" si="41">IF(OR(H153&gt;0,I153&gt;0),"Nur Tätigkeiten mit geplantem Aufwand","")</f>
        <v/>
      </c>
      <c r="B153" s="238"/>
      <c r="C153" s="392"/>
      <c r="D153" s="393"/>
      <c r="E153" s="394"/>
      <c r="F153" s="395"/>
      <c r="G153" s="387">
        <f t="shared" ref="G153:G167" si="42">D153*F153</f>
        <v>0</v>
      </c>
      <c r="H153" s="387">
        <f t="shared" ref="H153:H167" si="43">G153*(100-E153)/100</f>
        <v>0</v>
      </c>
      <c r="I153" s="387">
        <f t="shared" ref="I153:I167" si="44">G153*(100+E153)/100</f>
        <v>0</v>
      </c>
      <c r="J153" s="552"/>
      <c r="K153" s="553"/>
    </row>
    <row r="154" spans="1:11">
      <c r="A154" s="14" t="str">
        <f t="shared" si="41"/>
        <v/>
      </c>
      <c r="B154" s="239"/>
      <c r="C154" s="396"/>
      <c r="D154" s="397"/>
      <c r="E154" s="398"/>
      <c r="F154" s="399"/>
      <c r="G154" s="17">
        <f t="shared" si="42"/>
        <v>0</v>
      </c>
      <c r="H154" s="17">
        <f t="shared" si="43"/>
        <v>0</v>
      </c>
      <c r="I154" s="17">
        <f t="shared" si="44"/>
        <v>0</v>
      </c>
      <c r="J154" s="543"/>
      <c r="K154" s="544"/>
    </row>
    <row r="155" spans="1:11">
      <c r="A155" s="14" t="str">
        <f t="shared" si="41"/>
        <v/>
      </c>
      <c r="B155" s="239"/>
      <c r="C155" s="396"/>
      <c r="D155" s="397"/>
      <c r="E155" s="398"/>
      <c r="F155" s="399"/>
      <c r="G155" s="17">
        <f t="shared" si="42"/>
        <v>0</v>
      </c>
      <c r="H155" s="17">
        <f t="shared" si="43"/>
        <v>0</v>
      </c>
      <c r="I155" s="17">
        <f t="shared" si="44"/>
        <v>0</v>
      </c>
      <c r="J155" s="545"/>
      <c r="K155" s="546"/>
    </row>
    <row r="156" spans="1:11">
      <c r="A156" s="14" t="str">
        <f t="shared" si="41"/>
        <v/>
      </c>
      <c r="B156" s="239"/>
      <c r="C156" s="396"/>
      <c r="D156" s="397"/>
      <c r="E156" s="398"/>
      <c r="F156" s="399"/>
      <c r="G156" s="17">
        <f t="shared" si="42"/>
        <v>0</v>
      </c>
      <c r="H156" s="17">
        <f t="shared" si="43"/>
        <v>0</v>
      </c>
      <c r="I156" s="17">
        <f t="shared" si="44"/>
        <v>0</v>
      </c>
      <c r="J156" s="543"/>
      <c r="K156" s="544"/>
    </row>
    <row r="157" spans="1:11">
      <c r="A157" s="14" t="str">
        <f t="shared" si="41"/>
        <v/>
      </c>
      <c r="B157" s="239"/>
      <c r="C157" s="396"/>
      <c r="D157" s="397"/>
      <c r="E157" s="398"/>
      <c r="F157" s="399"/>
      <c r="G157" s="17">
        <f t="shared" si="42"/>
        <v>0</v>
      </c>
      <c r="H157" s="17">
        <f t="shared" si="43"/>
        <v>0</v>
      </c>
      <c r="I157" s="17">
        <f t="shared" si="44"/>
        <v>0</v>
      </c>
      <c r="J157" s="543"/>
      <c r="K157" s="544"/>
    </row>
    <row r="158" spans="1:11">
      <c r="A158" s="14" t="str">
        <f t="shared" si="41"/>
        <v/>
      </c>
      <c r="B158" s="239"/>
      <c r="C158" s="396"/>
      <c r="D158" s="397"/>
      <c r="E158" s="398"/>
      <c r="F158" s="399"/>
      <c r="G158" s="17">
        <f t="shared" si="42"/>
        <v>0</v>
      </c>
      <c r="H158" s="17">
        <f t="shared" si="43"/>
        <v>0</v>
      </c>
      <c r="I158" s="17">
        <f t="shared" si="44"/>
        <v>0</v>
      </c>
      <c r="J158" s="543"/>
      <c r="K158" s="544"/>
    </row>
    <row r="159" spans="1:11">
      <c r="A159" s="14" t="str">
        <f t="shared" si="41"/>
        <v/>
      </c>
      <c r="B159" s="239"/>
      <c r="C159" s="396"/>
      <c r="D159" s="397"/>
      <c r="E159" s="398"/>
      <c r="F159" s="399"/>
      <c r="G159" s="17">
        <f t="shared" si="42"/>
        <v>0</v>
      </c>
      <c r="H159" s="17">
        <f t="shared" si="43"/>
        <v>0</v>
      </c>
      <c r="I159" s="17">
        <f t="shared" si="44"/>
        <v>0</v>
      </c>
      <c r="J159" s="543"/>
      <c r="K159" s="544"/>
    </row>
    <row r="160" spans="1:11">
      <c r="A160" s="14" t="str">
        <f t="shared" si="41"/>
        <v/>
      </c>
      <c r="B160" s="239"/>
      <c r="C160" s="396"/>
      <c r="D160" s="397"/>
      <c r="E160" s="398"/>
      <c r="F160" s="399"/>
      <c r="G160" s="17">
        <f t="shared" si="42"/>
        <v>0</v>
      </c>
      <c r="H160" s="17">
        <f t="shared" si="43"/>
        <v>0</v>
      </c>
      <c r="I160" s="17">
        <f t="shared" si="44"/>
        <v>0</v>
      </c>
      <c r="J160" s="543"/>
      <c r="K160" s="544"/>
    </row>
    <row r="161" spans="1:11">
      <c r="A161" s="14" t="str">
        <f t="shared" si="41"/>
        <v/>
      </c>
      <c r="B161" s="239"/>
      <c r="C161" s="396"/>
      <c r="D161" s="397"/>
      <c r="E161" s="398"/>
      <c r="F161" s="399"/>
      <c r="G161" s="17">
        <f t="shared" si="42"/>
        <v>0</v>
      </c>
      <c r="H161" s="17">
        <f t="shared" si="43"/>
        <v>0</v>
      </c>
      <c r="I161" s="17">
        <f t="shared" si="44"/>
        <v>0</v>
      </c>
      <c r="J161" s="543"/>
      <c r="K161" s="544"/>
    </row>
    <row r="162" spans="1:11">
      <c r="A162" s="14" t="str">
        <f t="shared" si="41"/>
        <v/>
      </c>
      <c r="B162" s="239"/>
      <c r="C162" s="396"/>
      <c r="D162" s="397"/>
      <c r="E162" s="398"/>
      <c r="F162" s="399"/>
      <c r="G162" s="17">
        <f t="shared" si="42"/>
        <v>0</v>
      </c>
      <c r="H162" s="17">
        <f t="shared" si="43"/>
        <v>0</v>
      </c>
      <c r="I162" s="17">
        <f t="shared" si="44"/>
        <v>0</v>
      </c>
      <c r="J162" s="543"/>
      <c r="K162" s="544"/>
    </row>
    <row r="163" spans="1:11">
      <c r="A163" s="14" t="str">
        <f t="shared" si="41"/>
        <v/>
      </c>
      <c r="B163" s="239"/>
      <c r="C163" s="396"/>
      <c r="D163" s="397"/>
      <c r="E163" s="398"/>
      <c r="F163" s="399"/>
      <c r="G163" s="17">
        <f t="shared" si="42"/>
        <v>0</v>
      </c>
      <c r="H163" s="17">
        <f t="shared" si="43"/>
        <v>0</v>
      </c>
      <c r="I163" s="17">
        <f t="shared" si="44"/>
        <v>0</v>
      </c>
      <c r="J163" s="543"/>
      <c r="K163" s="544"/>
    </row>
    <row r="164" spans="1:11">
      <c r="A164" s="14" t="str">
        <f t="shared" si="41"/>
        <v/>
      </c>
      <c r="B164" s="239"/>
      <c r="C164" s="396"/>
      <c r="D164" s="397"/>
      <c r="E164" s="398"/>
      <c r="F164" s="399"/>
      <c r="G164" s="17">
        <f t="shared" si="42"/>
        <v>0</v>
      </c>
      <c r="H164" s="17">
        <f t="shared" si="43"/>
        <v>0</v>
      </c>
      <c r="I164" s="17">
        <f t="shared" si="44"/>
        <v>0</v>
      </c>
      <c r="J164" s="543"/>
      <c r="K164" s="544"/>
    </row>
    <row r="165" spans="1:11">
      <c r="A165" s="14" t="str">
        <f t="shared" si="41"/>
        <v/>
      </c>
      <c r="B165" s="239"/>
      <c r="C165" s="396"/>
      <c r="D165" s="397"/>
      <c r="E165" s="398"/>
      <c r="F165" s="399"/>
      <c r="G165" s="17">
        <f t="shared" si="42"/>
        <v>0</v>
      </c>
      <c r="H165" s="17">
        <f t="shared" si="43"/>
        <v>0</v>
      </c>
      <c r="I165" s="17">
        <f t="shared" si="44"/>
        <v>0</v>
      </c>
      <c r="J165" s="543"/>
      <c r="K165" s="544"/>
    </row>
    <row r="166" spans="1:11">
      <c r="A166" s="14" t="str">
        <f t="shared" si="41"/>
        <v/>
      </c>
      <c r="B166" s="239"/>
      <c r="C166" s="396"/>
      <c r="D166" s="397"/>
      <c r="E166" s="398"/>
      <c r="F166" s="399"/>
      <c r="G166" s="17">
        <f t="shared" si="42"/>
        <v>0</v>
      </c>
      <c r="H166" s="17">
        <f t="shared" si="43"/>
        <v>0</v>
      </c>
      <c r="I166" s="17">
        <f t="shared" si="44"/>
        <v>0</v>
      </c>
      <c r="J166" s="543"/>
      <c r="K166" s="544"/>
    </row>
    <row r="167" spans="1:11" ht="15" thickBot="1">
      <c r="A167" s="14" t="str">
        <f t="shared" si="41"/>
        <v/>
      </c>
      <c r="B167" s="400"/>
      <c r="C167" s="401"/>
      <c r="D167" s="402"/>
      <c r="E167" s="403"/>
      <c r="F167" s="404"/>
      <c r="G167" s="388">
        <f t="shared" si="42"/>
        <v>0</v>
      </c>
      <c r="H167" s="388">
        <f t="shared" si="43"/>
        <v>0</v>
      </c>
      <c r="I167" s="388">
        <f t="shared" si="44"/>
        <v>0</v>
      </c>
      <c r="J167" s="547"/>
      <c r="K167" s="548"/>
    </row>
    <row r="168" spans="1:11" ht="15" thickBot="1">
      <c r="A168" s="14" t="str">
        <f>IF(COUNTIF(A170:A184,"Nur Tätigkeiten mit geplantem Aufwand")&gt;0,"Nur Tätigkeiten mit geplantem Aufwand","")</f>
        <v/>
      </c>
      <c r="B168" s="415"/>
      <c r="C168" s="415"/>
      <c r="D168" s="415"/>
      <c r="E168" s="415"/>
      <c r="F168" s="415"/>
      <c r="G168" s="415"/>
      <c r="H168" s="415"/>
      <c r="I168" s="415"/>
      <c r="J168" s="549"/>
      <c r="K168" s="549"/>
    </row>
    <row r="169" spans="1:11" ht="15" thickBot="1">
      <c r="A169" s="14" t="str">
        <f>IF(COUNTIF(A170:A184,"Nur Tätigkeiten mit geplantem Aufwand")&gt;0,"Nur Tätigkeiten mit geplantem Aufwand","")</f>
        <v/>
      </c>
      <c r="B169" s="389" t="s">
        <v>245</v>
      </c>
      <c r="C169" s="390"/>
      <c r="D169" s="390"/>
      <c r="E169" s="390"/>
      <c r="F169" s="390"/>
      <c r="G169" s="391">
        <f>SUM(G170:G184)</f>
        <v>0</v>
      </c>
      <c r="H169" s="391">
        <f>SUM(H170:H184)</f>
        <v>0</v>
      </c>
      <c r="I169" s="391">
        <f>SUM(I170:I184)</f>
        <v>0</v>
      </c>
      <c r="J169" s="550"/>
      <c r="K169" s="551"/>
    </row>
    <row r="170" spans="1:11">
      <c r="A170" s="14" t="str">
        <f t="shared" ref="A170:A184" si="45">IF(OR(H170&gt;0,I170&gt;0),"Nur Tätigkeiten mit geplantem Aufwand","")</f>
        <v/>
      </c>
      <c r="B170" s="238"/>
      <c r="C170" s="392"/>
      <c r="D170" s="393"/>
      <c r="E170" s="394"/>
      <c r="F170" s="395"/>
      <c r="G170" s="387">
        <f t="shared" ref="G170:G184" si="46">D170*F170</f>
        <v>0</v>
      </c>
      <c r="H170" s="387">
        <f t="shared" ref="H170:H184" si="47">G170*(100-E170)/100</f>
        <v>0</v>
      </c>
      <c r="I170" s="387">
        <f t="shared" ref="I170:I184" si="48">G170*(100+E170)/100</f>
        <v>0</v>
      </c>
      <c r="J170" s="552"/>
      <c r="K170" s="553"/>
    </row>
    <row r="171" spans="1:11">
      <c r="A171" s="14" t="str">
        <f t="shared" si="45"/>
        <v/>
      </c>
      <c r="B171" s="239"/>
      <c r="C171" s="396"/>
      <c r="D171" s="397"/>
      <c r="E171" s="398"/>
      <c r="F171" s="399"/>
      <c r="G171" s="17">
        <f t="shared" si="46"/>
        <v>0</v>
      </c>
      <c r="H171" s="17">
        <f t="shared" si="47"/>
        <v>0</v>
      </c>
      <c r="I171" s="17">
        <f t="shared" si="48"/>
        <v>0</v>
      </c>
      <c r="J171" s="543"/>
      <c r="K171" s="544"/>
    </row>
    <row r="172" spans="1:11">
      <c r="A172" s="14" t="str">
        <f t="shared" si="45"/>
        <v/>
      </c>
      <c r="B172" s="239"/>
      <c r="C172" s="396"/>
      <c r="D172" s="397"/>
      <c r="E172" s="398"/>
      <c r="F172" s="399"/>
      <c r="G172" s="17">
        <f t="shared" si="46"/>
        <v>0</v>
      </c>
      <c r="H172" s="17">
        <f t="shared" si="47"/>
        <v>0</v>
      </c>
      <c r="I172" s="17">
        <f t="shared" si="48"/>
        <v>0</v>
      </c>
      <c r="J172" s="545"/>
      <c r="K172" s="546"/>
    </row>
    <row r="173" spans="1:11">
      <c r="A173" s="14" t="str">
        <f t="shared" si="45"/>
        <v/>
      </c>
      <c r="B173" s="239"/>
      <c r="C173" s="396"/>
      <c r="D173" s="397"/>
      <c r="E173" s="398"/>
      <c r="F173" s="399"/>
      <c r="G173" s="17">
        <f t="shared" si="46"/>
        <v>0</v>
      </c>
      <c r="H173" s="17">
        <f t="shared" si="47"/>
        <v>0</v>
      </c>
      <c r="I173" s="17">
        <f t="shared" si="48"/>
        <v>0</v>
      </c>
      <c r="J173" s="543"/>
      <c r="K173" s="544"/>
    </row>
    <row r="174" spans="1:11">
      <c r="A174" s="14" t="str">
        <f t="shared" si="45"/>
        <v/>
      </c>
      <c r="B174" s="239"/>
      <c r="C174" s="396"/>
      <c r="D174" s="397"/>
      <c r="E174" s="398"/>
      <c r="F174" s="399"/>
      <c r="G174" s="17">
        <f t="shared" si="46"/>
        <v>0</v>
      </c>
      <c r="H174" s="17">
        <f t="shared" si="47"/>
        <v>0</v>
      </c>
      <c r="I174" s="17">
        <f t="shared" si="48"/>
        <v>0</v>
      </c>
      <c r="J174" s="543"/>
      <c r="K174" s="544"/>
    </row>
    <row r="175" spans="1:11">
      <c r="A175" s="14" t="str">
        <f t="shared" si="45"/>
        <v/>
      </c>
      <c r="B175" s="239"/>
      <c r="C175" s="396"/>
      <c r="D175" s="397"/>
      <c r="E175" s="398"/>
      <c r="F175" s="399"/>
      <c r="G175" s="17">
        <f t="shared" si="46"/>
        <v>0</v>
      </c>
      <c r="H175" s="17">
        <f t="shared" si="47"/>
        <v>0</v>
      </c>
      <c r="I175" s="17">
        <f t="shared" si="48"/>
        <v>0</v>
      </c>
      <c r="J175" s="543"/>
      <c r="K175" s="544"/>
    </row>
    <row r="176" spans="1:11">
      <c r="A176" s="14" t="str">
        <f t="shared" si="45"/>
        <v/>
      </c>
      <c r="B176" s="239"/>
      <c r="C176" s="396"/>
      <c r="D176" s="397"/>
      <c r="E176" s="398"/>
      <c r="F176" s="399"/>
      <c r="G176" s="17">
        <f t="shared" si="46"/>
        <v>0</v>
      </c>
      <c r="H176" s="17">
        <f t="shared" si="47"/>
        <v>0</v>
      </c>
      <c r="I176" s="17">
        <f t="shared" si="48"/>
        <v>0</v>
      </c>
      <c r="J176" s="543"/>
      <c r="K176" s="544"/>
    </row>
    <row r="177" spans="1:11">
      <c r="A177" s="14" t="str">
        <f t="shared" si="45"/>
        <v/>
      </c>
      <c r="B177" s="239"/>
      <c r="C177" s="396"/>
      <c r="D177" s="397"/>
      <c r="E177" s="398"/>
      <c r="F177" s="399"/>
      <c r="G177" s="17">
        <f t="shared" si="46"/>
        <v>0</v>
      </c>
      <c r="H177" s="17">
        <f t="shared" si="47"/>
        <v>0</v>
      </c>
      <c r="I177" s="17">
        <f t="shared" si="48"/>
        <v>0</v>
      </c>
      <c r="J177" s="543"/>
      <c r="K177" s="544"/>
    </row>
    <row r="178" spans="1:11">
      <c r="A178" s="14" t="str">
        <f t="shared" si="45"/>
        <v/>
      </c>
      <c r="B178" s="239"/>
      <c r="C178" s="396"/>
      <c r="D178" s="397"/>
      <c r="E178" s="398"/>
      <c r="F178" s="399"/>
      <c r="G178" s="17">
        <f t="shared" si="46"/>
        <v>0</v>
      </c>
      <c r="H178" s="17">
        <f t="shared" si="47"/>
        <v>0</v>
      </c>
      <c r="I178" s="17">
        <f t="shared" si="48"/>
        <v>0</v>
      </c>
      <c r="J178" s="543"/>
      <c r="K178" s="544"/>
    </row>
    <row r="179" spans="1:11">
      <c r="A179" s="14" t="str">
        <f t="shared" si="45"/>
        <v/>
      </c>
      <c r="B179" s="239"/>
      <c r="C179" s="396"/>
      <c r="D179" s="397"/>
      <c r="E179" s="398"/>
      <c r="F179" s="399"/>
      <c r="G179" s="17">
        <f t="shared" si="46"/>
        <v>0</v>
      </c>
      <c r="H179" s="17">
        <f t="shared" si="47"/>
        <v>0</v>
      </c>
      <c r="I179" s="17">
        <f t="shared" si="48"/>
        <v>0</v>
      </c>
      <c r="J179" s="543"/>
      <c r="K179" s="544"/>
    </row>
    <row r="180" spans="1:11">
      <c r="A180" s="14" t="str">
        <f t="shared" si="45"/>
        <v/>
      </c>
      <c r="B180" s="239"/>
      <c r="C180" s="396"/>
      <c r="D180" s="397"/>
      <c r="E180" s="398"/>
      <c r="F180" s="399"/>
      <c r="G180" s="17">
        <f t="shared" si="46"/>
        <v>0</v>
      </c>
      <c r="H180" s="17">
        <f t="shared" si="47"/>
        <v>0</v>
      </c>
      <c r="I180" s="17">
        <f t="shared" si="48"/>
        <v>0</v>
      </c>
      <c r="J180" s="543"/>
      <c r="K180" s="544"/>
    </row>
    <row r="181" spans="1:11">
      <c r="A181" s="14" t="str">
        <f t="shared" si="45"/>
        <v/>
      </c>
      <c r="B181" s="239"/>
      <c r="C181" s="396"/>
      <c r="D181" s="397"/>
      <c r="E181" s="398"/>
      <c r="F181" s="399"/>
      <c r="G181" s="17">
        <f t="shared" si="46"/>
        <v>0</v>
      </c>
      <c r="H181" s="17">
        <f t="shared" si="47"/>
        <v>0</v>
      </c>
      <c r="I181" s="17">
        <f t="shared" si="48"/>
        <v>0</v>
      </c>
      <c r="J181" s="543"/>
      <c r="K181" s="544"/>
    </row>
    <row r="182" spans="1:11">
      <c r="A182" s="14" t="str">
        <f t="shared" si="45"/>
        <v/>
      </c>
      <c r="B182" s="239"/>
      <c r="C182" s="396"/>
      <c r="D182" s="397"/>
      <c r="E182" s="398"/>
      <c r="F182" s="399"/>
      <c r="G182" s="17">
        <f t="shared" si="46"/>
        <v>0</v>
      </c>
      <c r="H182" s="17">
        <f t="shared" si="47"/>
        <v>0</v>
      </c>
      <c r="I182" s="17">
        <f t="shared" si="48"/>
        <v>0</v>
      </c>
      <c r="J182" s="543"/>
      <c r="K182" s="544"/>
    </row>
    <row r="183" spans="1:11">
      <c r="A183" s="14" t="str">
        <f t="shared" si="45"/>
        <v/>
      </c>
      <c r="B183" s="239"/>
      <c r="C183" s="396"/>
      <c r="D183" s="397"/>
      <c r="E183" s="398"/>
      <c r="F183" s="399"/>
      <c r="G183" s="17">
        <f t="shared" si="46"/>
        <v>0</v>
      </c>
      <c r="H183" s="17">
        <f t="shared" si="47"/>
        <v>0</v>
      </c>
      <c r="I183" s="17">
        <f t="shared" si="48"/>
        <v>0</v>
      </c>
      <c r="J183" s="543"/>
      <c r="K183" s="544"/>
    </row>
    <row r="184" spans="1:11" ht="15" thickBot="1">
      <c r="A184" s="14" t="str">
        <f t="shared" si="45"/>
        <v/>
      </c>
      <c r="B184" s="400"/>
      <c r="C184" s="401"/>
      <c r="D184" s="402"/>
      <c r="E184" s="403"/>
      <c r="F184" s="404"/>
      <c r="G184" s="388">
        <f t="shared" si="46"/>
        <v>0</v>
      </c>
      <c r="H184" s="388">
        <f t="shared" si="47"/>
        <v>0</v>
      </c>
      <c r="I184" s="388">
        <f t="shared" si="48"/>
        <v>0</v>
      </c>
      <c r="J184" s="547"/>
      <c r="K184" s="548"/>
    </row>
    <row r="185" spans="1:11" ht="15" thickBot="1">
      <c r="A185" s="14" t="str">
        <f>IF(COUNTIF(A187:A201,"Nur Tätigkeiten mit geplantem Aufwand")&gt;0,"Nur Tätigkeiten mit geplantem Aufwand","")</f>
        <v/>
      </c>
      <c r="B185" s="415"/>
      <c r="C185" s="415"/>
      <c r="D185" s="415"/>
      <c r="E185" s="415"/>
      <c r="F185" s="415"/>
      <c r="G185" s="415"/>
      <c r="H185" s="415"/>
      <c r="I185" s="415"/>
      <c r="J185" s="549"/>
      <c r="K185" s="549"/>
    </row>
    <row r="186" spans="1:11" ht="15" thickBot="1">
      <c r="A186" s="14" t="str">
        <f>IF(COUNTIF(A187:A201,"Nur Tätigkeiten mit geplantem Aufwand")&gt;0,"Nur Tätigkeiten mit geplantem Aufwand","")</f>
        <v/>
      </c>
      <c r="B186" s="389" t="s">
        <v>239</v>
      </c>
      <c r="C186" s="390"/>
      <c r="D186" s="390"/>
      <c r="E186" s="390"/>
      <c r="F186" s="390"/>
      <c r="G186" s="391">
        <f>SUM(G187:G201)</f>
        <v>0</v>
      </c>
      <c r="H186" s="391">
        <f>SUM(H187:H201)</f>
        <v>0</v>
      </c>
      <c r="I186" s="391">
        <f>SUM(I187:I201)</f>
        <v>0</v>
      </c>
      <c r="J186" s="550"/>
      <c r="K186" s="551"/>
    </row>
    <row r="187" spans="1:11">
      <c r="A187" s="14" t="str">
        <f t="shared" ref="A187:A201" si="49">IF(OR(H187&gt;0,I187&gt;0),"Nur Tätigkeiten mit geplantem Aufwand","")</f>
        <v/>
      </c>
      <c r="B187" s="238"/>
      <c r="C187" s="392"/>
      <c r="D187" s="393"/>
      <c r="E187" s="394"/>
      <c r="F187" s="395"/>
      <c r="G187" s="387">
        <f t="shared" ref="G187:G201" si="50">D187*F187</f>
        <v>0</v>
      </c>
      <c r="H187" s="387">
        <f t="shared" ref="H187:H201" si="51">G187*(100-E187)/100</f>
        <v>0</v>
      </c>
      <c r="I187" s="387">
        <f t="shared" ref="I187:I201" si="52">G187*(100+E187)/100</f>
        <v>0</v>
      </c>
      <c r="J187" s="552"/>
      <c r="K187" s="553"/>
    </row>
    <row r="188" spans="1:11">
      <c r="A188" s="14" t="str">
        <f t="shared" si="49"/>
        <v/>
      </c>
      <c r="B188" s="239"/>
      <c r="C188" s="396"/>
      <c r="D188" s="397"/>
      <c r="E188" s="398"/>
      <c r="F188" s="399"/>
      <c r="G188" s="17">
        <f t="shared" si="50"/>
        <v>0</v>
      </c>
      <c r="H188" s="17">
        <f t="shared" si="51"/>
        <v>0</v>
      </c>
      <c r="I188" s="17">
        <f t="shared" si="52"/>
        <v>0</v>
      </c>
      <c r="J188" s="543"/>
      <c r="K188" s="544"/>
    </row>
    <row r="189" spans="1:11">
      <c r="A189" s="14" t="str">
        <f t="shared" si="49"/>
        <v/>
      </c>
      <c r="B189" s="239"/>
      <c r="C189" s="396"/>
      <c r="D189" s="397"/>
      <c r="E189" s="398"/>
      <c r="F189" s="399"/>
      <c r="G189" s="17">
        <f t="shared" si="50"/>
        <v>0</v>
      </c>
      <c r="H189" s="17">
        <f t="shared" si="51"/>
        <v>0</v>
      </c>
      <c r="I189" s="17">
        <f t="shared" si="52"/>
        <v>0</v>
      </c>
      <c r="J189" s="545"/>
      <c r="K189" s="546"/>
    </row>
    <row r="190" spans="1:11">
      <c r="A190" s="14" t="str">
        <f t="shared" si="49"/>
        <v/>
      </c>
      <c r="B190" s="239"/>
      <c r="C190" s="396"/>
      <c r="D190" s="397"/>
      <c r="E190" s="398"/>
      <c r="F190" s="399"/>
      <c r="G190" s="17">
        <f t="shared" si="50"/>
        <v>0</v>
      </c>
      <c r="H190" s="17">
        <f t="shared" si="51"/>
        <v>0</v>
      </c>
      <c r="I190" s="17">
        <f t="shared" si="52"/>
        <v>0</v>
      </c>
      <c r="J190" s="543"/>
      <c r="K190" s="544"/>
    </row>
    <row r="191" spans="1:11">
      <c r="A191" s="14" t="str">
        <f t="shared" si="49"/>
        <v/>
      </c>
      <c r="B191" s="239"/>
      <c r="C191" s="396"/>
      <c r="D191" s="397"/>
      <c r="E191" s="398"/>
      <c r="F191" s="399"/>
      <c r="G191" s="17">
        <f t="shared" si="50"/>
        <v>0</v>
      </c>
      <c r="H191" s="17">
        <f t="shared" si="51"/>
        <v>0</v>
      </c>
      <c r="I191" s="17">
        <f t="shared" si="52"/>
        <v>0</v>
      </c>
      <c r="J191" s="543"/>
      <c r="K191" s="544"/>
    </row>
    <row r="192" spans="1:11">
      <c r="A192" s="14" t="str">
        <f t="shared" si="49"/>
        <v/>
      </c>
      <c r="B192" s="239"/>
      <c r="C192" s="396"/>
      <c r="D192" s="397"/>
      <c r="E192" s="398"/>
      <c r="F192" s="399"/>
      <c r="G192" s="17">
        <f t="shared" si="50"/>
        <v>0</v>
      </c>
      <c r="H192" s="17">
        <f t="shared" si="51"/>
        <v>0</v>
      </c>
      <c r="I192" s="17">
        <f t="shared" si="52"/>
        <v>0</v>
      </c>
      <c r="J192" s="543"/>
      <c r="K192" s="544"/>
    </row>
    <row r="193" spans="1:11">
      <c r="A193" s="14" t="str">
        <f t="shared" si="49"/>
        <v/>
      </c>
      <c r="B193" s="239"/>
      <c r="C193" s="396"/>
      <c r="D193" s="397"/>
      <c r="E193" s="398"/>
      <c r="F193" s="399"/>
      <c r="G193" s="17">
        <f t="shared" si="50"/>
        <v>0</v>
      </c>
      <c r="H193" s="17">
        <f t="shared" si="51"/>
        <v>0</v>
      </c>
      <c r="I193" s="17">
        <f t="shared" si="52"/>
        <v>0</v>
      </c>
      <c r="J193" s="543"/>
      <c r="K193" s="544"/>
    </row>
    <row r="194" spans="1:11">
      <c r="A194" s="14" t="str">
        <f t="shared" si="49"/>
        <v/>
      </c>
      <c r="B194" s="239"/>
      <c r="C194" s="396"/>
      <c r="D194" s="397"/>
      <c r="E194" s="398"/>
      <c r="F194" s="399"/>
      <c r="G194" s="17">
        <f t="shared" si="50"/>
        <v>0</v>
      </c>
      <c r="H194" s="17">
        <f t="shared" si="51"/>
        <v>0</v>
      </c>
      <c r="I194" s="17">
        <f t="shared" si="52"/>
        <v>0</v>
      </c>
      <c r="J194" s="543"/>
      <c r="K194" s="544"/>
    </row>
    <row r="195" spans="1:11">
      <c r="A195" s="14" t="str">
        <f t="shared" si="49"/>
        <v/>
      </c>
      <c r="B195" s="239"/>
      <c r="C195" s="396"/>
      <c r="D195" s="397"/>
      <c r="E195" s="398"/>
      <c r="F195" s="399"/>
      <c r="G195" s="17">
        <f t="shared" si="50"/>
        <v>0</v>
      </c>
      <c r="H195" s="17">
        <f t="shared" si="51"/>
        <v>0</v>
      </c>
      <c r="I195" s="17">
        <f t="shared" si="52"/>
        <v>0</v>
      </c>
      <c r="J195" s="543"/>
      <c r="K195" s="544"/>
    </row>
    <row r="196" spans="1:11">
      <c r="A196" s="14" t="str">
        <f t="shared" si="49"/>
        <v/>
      </c>
      <c r="B196" s="239"/>
      <c r="C196" s="396"/>
      <c r="D196" s="397"/>
      <c r="E196" s="398"/>
      <c r="F196" s="399"/>
      <c r="G196" s="17">
        <f t="shared" si="50"/>
        <v>0</v>
      </c>
      <c r="H196" s="17">
        <f t="shared" si="51"/>
        <v>0</v>
      </c>
      <c r="I196" s="17">
        <f t="shared" si="52"/>
        <v>0</v>
      </c>
      <c r="J196" s="543"/>
      <c r="K196" s="544"/>
    </row>
    <row r="197" spans="1:11">
      <c r="A197" s="14" t="str">
        <f t="shared" si="49"/>
        <v/>
      </c>
      <c r="B197" s="239"/>
      <c r="C197" s="396"/>
      <c r="D197" s="397"/>
      <c r="E197" s="398"/>
      <c r="F197" s="399"/>
      <c r="G197" s="17">
        <f t="shared" si="50"/>
        <v>0</v>
      </c>
      <c r="H197" s="17">
        <f t="shared" si="51"/>
        <v>0</v>
      </c>
      <c r="I197" s="17">
        <f t="shared" si="52"/>
        <v>0</v>
      </c>
      <c r="J197" s="543"/>
      <c r="K197" s="544"/>
    </row>
    <row r="198" spans="1:11">
      <c r="A198" s="14" t="str">
        <f t="shared" si="49"/>
        <v/>
      </c>
      <c r="B198" s="239"/>
      <c r="C198" s="396"/>
      <c r="D198" s="397"/>
      <c r="E198" s="398"/>
      <c r="F198" s="399"/>
      <c r="G198" s="17">
        <f t="shared" si="50"/>
        <v>0</v>
      </c>
      <c r="H198" s="17">
        <f t="shared" si="51"/>
        <v>0</v>
      </c>
      <c r="I198" s="17">
        <f t="shared" si="52"/>
        <v>0</v>
      </c>
      <c r="J198" s="543"/>
      <c r="K198" s="544"/>
    </row>
    <row r="199" spans="1:11">
      <c r="A199" s="14" t="str">
        <f t="shared" si="49"/>
        <v/>
      </c>
      <c r="B199" s="239"/>
      <c r="C199" s="396"/>
      <c r="D199" s="397"/>
      <c r="E199" s="398"/>
      <c r="F199" s="399"/>
      <c r="G199" s="17">
        <f t="shared" si="50"/>
        <v>0</v>
      </c>
      <c r="H199" s="17">
        <f t="shared" si="51"/>
        <v>0</v>
      </c>
      <c r="I199" s="17">
        <f t="shared" si="52"/>
        <v>0</v>
      </c>
      <c r="J199" s="543"/>
      <c r="K199" s="544"/>
    </row>
    <row r="200" spans="1:11">
      <c r="A200" s="14" t="str">
        <f t="shared" si="49"/>
        <v/>
      </c>
      <c r="B200" s="239"/>
      <c r="C200" s="396"/>
      <c r="D200" s="397"/>
      <c r="E200" s="398"/>
      <c r="F200" s="399"/>
      <c r="G200" s="17">
        <f t="shared" si="50"/>
        <v>0</v>
      </c>
      <c r="H200" s="17">
        <f t="shared" si="51"/>
        <v>0</v>
      </c>
      <c r="I200" s="17">
        <f t="shared" si="52"/>
        <v>0</v>
      </c>
      <c r="J200" s="543"/>
      <c r="K200" s="544"/>
    </row>
    <row r="201" spans="1:11" ht="15" thickBot="1">
      <c r="A201" s="14" t="str">
        <f t="shared" si="49"/>
        <v/>
      </c>
      <c r="B201" s="400"/>
      <c r="C201" s="401"/>
      <c r="D201" s="402"/>
      <c r="E201" s="403"/>
      <c r="F201" s="404"/>
      <c r="G201" s="388">
        <f t="shared" si="50"/>
        <v>0</v>
      </c>
      <c r="H201" s="388">
        <f t="shared" si="51"/>
        <v>0</v>
      </c>
      <c r="I201" s="388">
        <f t="shared" si="52"/>
        <v>0</v>
      </c>
      <c r="J201" s="547"/>
      <c r="K201" s="548"/>
    </row>
    <row r="202" spans="1:11" ht="15" thickBot="1">
      <c r="A202" s="14" t="str">
        <f>IF(COUNTIF(A204:A218,"Nur Tätigkeiten mit geplantem Aufwand")&gt;0,"Nur Tätigkeiten mit geplantem Aufwand","")</f>
        <v/>
      </c>
      <c r="B202" s="415"/>
      <c r="C202" s="415"/>
      <c r="D202" s="415"/>
      <c r="E202" s="415"/>
      <c r="F202" s="415"/>
      <c r="G202" s="415"/>
      <c r="H202" s="415"/>
      <c r="I202" s="415"/>
      <c r="J202" s="549"/>
      <c r="K202" s="549"/>
    </row>
    <row r="203" spans="1:11" ht="15" thickBot="1">
      <c r="A203" s="14" t="str">
        <f>IF(COUNTIF(A204:A218,"Nur Tätigkeiten mit geplantem Aufwand")&gt;0,"Nur Tätigkeiten mit geplantem Aufwand","")</f>
        <v/>
      </c>
      <c r="B203" s="389" t="s">
        <v>240</v>
      </c>
      <c r="C203" s="390"/>
      <c r="D203" s="390"/>
      <c r="E203" s="390"/>
      <c r="F203" s="390"/>
      <c r="G203" s="391">
        <f>SUM(G204:G218)</f>
        <v>0</v>
      </c>
      <c r="H203" s="391">
        <f>SUM(H204:H218)</f>
        <v>0</v>
      </c>
      <c r="I203" s="391">
        <f>SUM(I204:I218)</f>
        <v>0</v>
      </c>
      <c r="J203" s="550"/>
      <c r="K203" s="551"/>
    </row>
    <row r="204" spans="1:11">
      <c r="A204" s="14" t="str">
        <f t="shared" ref="A204:A218" si="53">IF(OR(H204&gt;0,I204&gt;0),"Nur Tätigkeiten mit geplantem Aufwand","")</f>
        <v/>
      </c>
      <c r="B204" s="238"/>
      <c r="C204" s="392"/>
      <c r="D204" s="393"/>
      <c r="E204" s="394"/>
      <c r="F204" s="395"/>
      <c r="G204" s="387">
        <f t="shared" ref="G204:G218" si="54">D204*F204</f>
        <v>0</v>
      </c>
      <c r="H204" s="387">
        <f t="shared" ref="H204:H218" si="55">G204*(100-E204)/100</f>
        <v>0</v>
      </c>
      <c r="I204" s="387">
        <f t="shared" ref="I204:I218" si="56">G204*(100+E204)/100</f>
        <v>0</v>
      </c>
      <c r="J204" s="552"/>
      <c r="K204" s="553"/>
    </row>
    <row r="205" spans="1:11">
      <c r="A205" s="14" t="str">
        <f t="shared" si="53"/>
        <v/>
      </c>
      <c r="B205" s="239"/>
      <c r="C205" s="396"/>
      <c r="D205" s="397"/>
      <c r="E205" s="398"/>
      <c r="F205" s="399"/>
      <c r="G205" s="17">
        <f t="shared" si="54"/>
        <v>0</v>
      </c>
      <c r="H205" s="17">
        <f t="shared" si="55"/>
        <v>0</v>
      </c>
      <c r="I205" s="17">
        <f t="shared" si="56"/>
        <v>0</v>
      </c>
      <c r="J205" s="543"/>
      <c r="K205" s="544"/>
    </row>
    <row r="206" spans="1:11">
      <c r="A206" s="14" t="str">
        <f t="shared" si="53"/>
        <v/>
      </c>
      <c r="B206" s="239"/>
      <c r="C206" s="396"/>
      <c r="D206" s="397"/>
      <c r="E206" s="398"/>
      <c r="F206" s="399"/>
      <c r="G206" s="17">
        <f t="shared" si="54"/>
        <v>0</v>
      </c>
      <c r="H206" s="17">
        <f t="shared" si="55"/>
        <v>0</v>
      </c>
      <c r="I206" s="17">
        <f t="shared" si="56"/>
        <v>0</v>
      </c>
      <c r="J206" s="545"/>
      <c r="K206" s="546"/>
    </row>
    <row r="207" spans="1:11">
      <c r="A207" s="14" t="str">
        <f t="shared" si="53"/>
        <v/>
      </c>
      <c r="B207" s="239"/>
      <c r="C207" s="396"/>
      <c r="D207" s="397"/>
      <c r="E207" s="398"/>
      <c r="F207" s="399"/>
      <c r="G207" s="17">
        <f t="shared" si="54"/>
        <v>0</v>
      </c>
      <c r="H207" s="17">
        <f t="shared" si="55"/>
        <v>0</v>
      </c>
      <c r="I207" s="17">
        <f t="shared" si="56"/>
        <v>0</v>
      </c>
      <c r="J207" s="543"/>
      <c r="K207" s="544"/>
    </row>
    <row r="208" spans="1:11">
      <c r="A208" s="14" t="str">
        <f t="shared" si="53"/>
        <v/>
      </c>
      <c r="B208" s="239"/>
      <c r="C208" s="396"/>
      <c r="D208" s="397"/>
      <c r="E208" s="398"/>
      <c r="F208" s="399"/>
      <c r="G208" s="17">
        <f t="shared" si="54"/>
        <v>0</v>
      </c>
      <c r="H208" s="17">
        <f t="shared" si="55"/>
        <v>0</v>
      </c>
      <c r="I208" s="17">
        <f t="shared" si="56"/>
        <v>0</v>
      </c>
      <c r="J208" s="543"/>
      <c r="K208" s="544"/>
    </row>
    <row r="209" spans="1:11">
      <c r="A209" s="14" t="str">
        <f t="shared" si="53"/>
        <v/>
      </c>
      <c r="B209" s="239"/>
      <c r="C209" s="396"/>
      <c r="D209" s="397"/>
      <c r="E209" s="398"/>
      <c r="F209" s="399"/>
      <c r="G209" s="17">
        <f t="shared" si="54"/>
        <v>0</v>
      </c>
      <c r="H209" s="17">
        <f t="shared" si="55"/>
        <v>0</v>
      </c>
      <c r="I209" s="17">
        <f t="shared" si="56"/>
        <v>0</v>
      </c>
      <c r="J209" s="543"/>
      <c r="K209" s="544"/>
    </row>
    <row r="210" spans="1:11">
      <c r="A210" s="14" t="str">
        <f t="shared" si="53"/>
        <v/>
      </c>
      <c r="B210" s="239"/>
      <c r="C210" s="396"/>
      <c r="D210" s="397"/>
      <c r="E210" s="398"/>
      <c r="F210" s="399"/>
      <c r="G210" s="17">
        <f t="shared" si="54"/>
        <v>0</v>
      </c>
      <c r="H210" s="17">
        <f t="shared" si="55"/>
        <v>0</v>
      </c>
      <c r="I210" s="17">
        <f t="shared" si="56"/>
        <v>0</v>
      </c>
      <c r="J210" s="543"/>
      <c r="K210" s="544"/>
    </row>
    <row r="211" spans="1:11">
      <c r="A211" s="14" t="str">
        <f t="shared" si="53"/>
        <v/>
      </c>
      <c r="B211" s="239"/>
      <c r="C211" s="396"/>
      <c r="D211" s="397"/>
      <c r="E211" s="398"/>
      <c r="F211" s="399"/>
      <c r="G211" s="17">
        <f t="shared" si="54"/>
        <v>0</v>
      </c>
      <c r="H211" s="17">
        <f t="shared" si="55"/>
        <v>0</v>
      </c>
      <c r="I211" s="17">
        <f t="shared" si="56"/>
        <v>0</v>
      </c>
      <c r="J211" s="543"/>
      <c r="K211" s="544"/>
    </row>
    <row r="212" spans="1:11">
      <c r="A212" s="14" t="str">
        <f t="shared" si="53"/>
        <v/>
      </c>
      <c r="B212" s="239"/>
      <c r="C212" s="396"/>
      <c r="D212" s="397"/>
      <c r="E212" s="398"/>
      <c r="F212" s="399"/>
      <c r="G212" s="17">
        <f t="shared" si="54"/>
        <v>0</v>
      </c>
      <c r="H212" s="17">
        <f t="shared" si="55"/>
        <v>0</v>
      </c>
      <c r="I212" s="17">
        <f t="shared" si="56"/>
        <v>0</v>
      </c>
      <c r="J212" s="543"/>
      <c r="K212" s="544"/>
    </row>
    <row r="213" spans="1:11">
      <c r="A213" s="14" t="str">
        <f t="shared" si="53"/>
        <v/>
      </c>
      <c r="B213" s="239"/>
      <c r="C213" s="396"/>
      <c r="D213" s="397"/>
      <c r="E213" s="398"/>
      <c r="F213" s="399"/>
      <c r="G213" s="17">
        <f t="shared" si="54"/>
        <v>0</v>
      </c>
      <c r="H213" s="17">
        <f t="shared" si="55"/>
        <v>0</v>
      </c>
      <c r="I213" s="17">
        <f t="shared" si="56"/>
        <v>0</v>
      </c>
      <c r="J213" s="543"/>
      <c r="K213" s="544"/>
    </row>
    <row r="214" spans="1:11">
      <c r="A214" s="14" t="str">
        <f t="shared" si="53"/>
        <v/>
      </c>
      <c r="B214" s="239"/>
      <c r="C214" s="396"/>
      <c r="D214" s="397"/>
      <c r="E214" s="398"/>
      <c r="F214" s="399"/>
      <c r="G214" s="17">
        <f t="shared" si="54"/>
        <v>0</v>
      </c>
      <c r="H214" s="17">
        <f t="shared" si="55"/>
        <v>0</v>
      </c>
      <c r="I214" s="17">
        <f t="shared" si="56"/>
        <v>0</v>
      </c>
      <c r="J214" s="543"/>
      <c r="K214" s="544"/>
    </row>
    <row r="215" spans="1:11">
      <c r="A215" s="14" t="str">
        <f t="shared" si="53"/>
        <v/>
      </c>
      <c r="B215" s="239"/>
      <c r="C215" s="396"/>
      <c r="D215" s="397"/>
      <c r="E215" s="398"/>
      <c r="F215" s="399"/>
      <c r="G215" s="17">
        <f t="shared" si="54"/>
        <v>0</v>
      </c>
      <c r="H215" s="17">
        <f t="shared" si="55"/>
        <v>0</v>
      </c>
      <c r="I215" s="17">
        <f t="shared" si="56"/>
        <v>0</v>
      </c>
      <c r="J215" s="543"/>
      <c r="K215" s="544"/>
    </row>
    <row r="216" spans="1:11">
      <c r="A216" s="14" t="str">
        <f t="shared" si="53"/>
        <v/>
      </c>
      <c r="B216" s="239"/>
      <c r="C216" s="396"/>
      <c r="D216" s="397"/>
      <c r="E216" s="398"/>
      <c r="F216" s="399"/>
      <c r="G216" s="17">
        <f t="shared" si="54"/>
        <v>0</v>
      </c>
      <c r="H216" s="17">
        <f t="shared" si="55"/>
        <v>0</v>
      </c>
      <c r="I216" s="17">
        <f t="shared" si="56"/>
        <v>0</v>
      </c>
      <c r="J216" s="543"/>
      <c r="K216" s="544"/>
    </row>
    <row r="217" spans="1:11">
      <c r="A217" s="14" t="str">
        <f t="shared" si="53"/>
        <v/>
      </c>
      <c r="B217" s="239"/>
      <c r="C217" s="396"/>
      <c r="D217" s="397"/>
      <c r="E217" s="398"/>
      <c r="F217" s="399"/>
      <c r="G217" s="17">
        <f t="shared" si="54"/>
        <v>0</v>
      </c>
      <c r="H217" s="17">
        <f t="shared" si="55"/>
        <v>0</v>
      </c>
      <c r="I217" s="17">
        <f t="shared" si="56"/>
        <v>0</v>
      </c>
      <c r="J217" s="543"/>
      <c r="K217" s="544"/>
    </row>
    <row r="218" spans="1:11" ht="15" thickBot="1">
      <c r="A218" s="14" t="str">
        <f t="shared" si="53"/>
        <v/>
      </c>
      <c r="B218" s="400"/>
      <c r="C218" s="401"/>
      <c r="D218" s="402"/>
      <c r="E218" s="403"/>
      <c r="F218" s="404"/>
      <c r="G218" s="388">
        <f t="shared" si="54"/>
        <v>0</v>
      </c>
      <c r="H218" s="388">
        <f t="shared" si="55"/>
        <v>0</v>
      </c>
      <c r="I218" s="388">
        <f t="shared" si="56"/>
        <v>0</v>
      </c>
      <c r="J218" s="547"/>
      <c r="K218" s="548"/>
    </row>
    <row r="219" spans="1:11" ht="15" thickBot="1">
      <c r="A219" s="14" t="str">
        <f>IF(COUNTIF(A221:A235,"Nur Tätigkeiten mit geplantem Aufwand")&gt;0,"Nur Tätigkeiten mit geplantem Aufwand","")</f>
        <v/>
      </c>
      <c r="B219" s="415"/>
      <c r="C219" s="415"/>
      <c r="D219" s="415"/>
      <c r="E219" s="415"/>
      <c r="F219" s="415"/>
      <c r="G219" s="415"/>
      <c r="H219" s="415"/>
      <c r="I219" s="415"/>
      <c r="J219" s="549"/>
      <c r="K219" s="549"/>
    </row>
    <row r="220" spans="1:11" ht="15" thickBot="1">
      <c r="A220" s="14" t="str">
        <f>IF(COUNTIF(A221:A235,"Nur Tätigkeiten mit geplantem Aufwand")&gt;0,"Nur Tätigkeiten mit geplantem Aufwand","")</f>
        <v/>
      </c>
      <c r="B220" s="389" t="s">
        <v>10</v>
      </c>
      <c r="C220" s="390"/>
      <c r="D220" s="390"/>
      <c r="E220" s="390"/>
      <c r="F220" s="390"/>
      <c r="G220" s="391">
        <f>SUM(G221:G235)</f>
        <v>0</v>
      </c>
      <c r="H220" s="391">
        <f>SUM(H221:H235)</f>
        <v>0</v>
      </c>
      <c r="I220" s="391">
        <f>SUM(I221:I235)</f>
        <v>0</v>
      </c>
      <c r="J220" s="550"/>
      <c r="K220" s="551"/>
    </row>
    <row r="221" spans="1:11">
      <c r="A221" s="14" t="str">
        <f>IF(OR(H221&gt;0,I221&gt;0),"Nur Tätigkeiten mit geplantem Aufwand","")</f>
        <v/>
      </c>
      <c r="B221" s="238"/>
      <c r="C221" s="392"/>
      <c r="D221" s="393"/>
      <c r="E221" s="394"/>
      <c r="F221" s="395"/>
      <c r="G221" s="387">
        <f t="shared" ref="G221:G235" si="57">D221*F221</f>
        <v>0</v>
      </c>
      <c r="H221" s="387">
        <f t="shared" ref="H221:H235" si="58">G221*(100-E221)/100</f>
        <v>0</v>
      </c>
      <c r="I221" s="387">
        <f t="shared" ref="I221:I235" si="59">G221*(100+E221)/100</f>
        <v>0</v>
      </c>
      <c r="J221" s="552"/>
      <c r="K221" s="553"/>
    </row>
    <row r="222" spans="1:11">
      <c r="A222" s="14" t="str">
        <f t="shared" ref="A222:A235" si="60">IF(OR(H222&gt;0,I222&gt;0),"Nur Tätigkeiten mit geplantem Aufwand","")</f>
        <v/>
      </c>
      <c r="B222" s="239"/>
      <c r="C222" s="396"/>
      <c r="D222" s="397"/>
      <c r="E222" s="398"/>
      <c r="F222" s="399"/>
      <c r="G222" s="17">
        <f t="shared" si="57"/>
        <v>0</v>
      </c>
      <c r="H222" s="17">
        <f t="shared" si="58"/>
        <v>0</v>
      </c>
      <c r="I222" s="17">
        <f t="shared" si="59"/>
        <v>0</v>
      </c>
      <c r="J222" s="543"/>
      <c r="K222" s="544"/>
    </row>
    <row r="223" spans="1:11">
      <c r="A223" s="14" t="str">
        <f t="shared" si="60"/>
        <v/>
      </c>
      <c r="B223" s="239"/>
      <c r="C223" s="396"/>
      <c r="D223" s="397"/>
      <c r="E223" s="398"/>
      <c r="F223" s="399"/>
      <c r="G223" s="17">
        <f t="shared" si="57"/>
        <v>0</v>
      </c>
      <c r="H223" s="17">
        <f t="shared" si="58"/>
        <v>0</v>
      </c>
      <c r="I223" s="17">
        <f t="shared" si="59"/>
        <v>0</v>
      </c>
      <c r="J223" s="545"/>
      <c r="K223" s="546"/>
    </row>
    <row r="224" spans="1:11">
      <c r="A224" s="14" t="str">
        <f t="shared" si="60"/>
        <v/>
      </c>
      <c r="B224" s="239"/>
      <c r="C224" s="396"/>
      <c r="D224" s="397"/>
      <c r="E224" s="398"/>
      <c r="F224" s="399"/>
      <c r="G224" s="17">
        <f t="shared" si="57"/>
        <v>0</v>
      </c>
      <c r="H224" s="17">
        <f t="shared" si="58"/>
        <v>0</v>
      </c>
      <c r="I224" s="17">
        <f t="shared" si="59"/>
        <v>0</v>
      </c>
      <c r="J224" s="543"/>
      <c r="K224" s="544"/>
    </row>
    <row r="225" spans="1:11">
      <c r="A225" s="14" t="str">
        <f t="shared" si="60"/>
        <v/>
      </c>
      <c r="B225" s="239"/>
      <c r="C225" s="396"/>
      <c r="D225" s="397"/>
      <c r="E225" s="398"/>
      <c r="F225" s="399"/>
      <c r="G225" s="17">
        <f t="shared" si="57"/>
        <v>0</v>
      </c>
      <c r="H225" s="17">
        <f t="shared" si="58"/>
        <v>0</v>
      </c>
      <c r="I225" s="17">
        <f t="shared" si="59"/>
        <v>0</v>
      </c>
      <c r="J225" s="543"/>
      <c r="K225" s="544"/>
    </row>
    <row r="226" spans="1:11">
      <c r="A226" s="14" t="str">
        <f t="shared" si="60"/>
        <v/>
      </c>
      <c r="B226" s="239"/>
      <c r="C226" s="396"/>
      <c r="D226" s="397"/>
      <c r="E226" s="398"/>
      <c r="F226" s="399"/>
      <c r="G226" s="17">
        <f t="shared" si="57"/>
        <v>0</v>
      </c>
      <c r="H226" s="17">
        <f t="shared" si="58"/>
        <v>0</v>
      </c>
      <c r="I226" s="17">
        <f t="shared" si="59"/>
        <v>0</v>
      </c>
      <c r="J226" s="543"/>
      <c r="K226" s="544"/>
    </row>
    <row r="227" spans="1:11">
      <c r="A227" s="14" t="str">
        <f t="shared" si="60"/>
        <v/>
      </c>
      <c r="B227" s="239"/>
      <c r="C227" s="396"/>
      <c r="D227" s="397"/>
      <c r="E227" s="398"/>
      <c r="F227" s="399"/>
      <c r="G227" s="17">
        <f t="shared" si="57"/>
        <v>0</v>
      </c>
      <c r="H227" s="17">
        <f t="shared" si="58"/>
        <v>0</v>
      </c>
      <c r="I227" s="17">
        <f t="shared" si="59"/>
        <v>0</v>
      </c>
      <c r="J227" s="543"/>
      <c r="K227" s="544"/>
    </row>
    <row r="228" spans="1:11">
      <c r="A228" s="14" t="str">
        <f t="shared" si="60"/>
        <v/>
      </c>
      <c r="B228" s="239"/>
      <c r="C228" s="396"/>
      <c r="D228" s="397"/>
      <c r="E228" s="398"/>
      <c r="F228" s="399"/>
      <c r="G228" s="17">
        <f t="shared" si="57"/>
        <v>0</v>
      </c>
      <c r="H228" s="17">
        <f t="shared" si="58"/>
        <v>0</v>
      </c>
      <c r="I228" s="17">
        <f t="shared" si="59"/>
        <v>0</v>
      </c>
      <c r="J228" s="543"/>
      <c r="K228" s="544"/>
    </row>
    <row r="229" spans="1:11">
      <c r="A229" s="14" t="str">
        <f t="shared" si="60"/>
        <v/>
      </c>
      <c r="B229" s="239"/>
      <c r="C229" s="396"/>
      <c r="D229" s="397"/>
      <c r="E229" s="398"/>
      <c r="F229" s="399"/>
      <c r="G229" s="17">
        <f t="shared" si="57"/>
        <v>0</v>
      </c>
      <c r="H229" s="17">
        <f t="shared" si="58"/>
        <v>0</v>
      </c>
      <c r="I229" s="17">
        <f t="shared" si="59"/>
        <v>0</v>
      </c>
      <c r="J229" s="543"/>
      <c r="K229" s="544"/>
    </row>
    <row r="230" spans="1:11">
      <c r="A230" s="14" t="str">
        <f t="shared" si="60"/>
        <v/>
      </c>
      <c r="B230" s="239"/>
      <c r="C230" s="396"/>
      <c r="D230" s="397"/>
      <c r="E230" s="398"/>
      <c r="F230" s="399"/>
      <c r="G230" s="17">
        <f t="shared" si="57"/>
        <v>0</v>
      </c>
      <c r="H230" s="17">
        <f t="shared" si="58"/>
        <v>0</v>
      </c>
      <c r="I230" s="17">
        <f t="shared" si="59"/>
        <v>0</v>
      </c>
      <c r="J230" s="543"/>
      <c r="K230" s="544"/>
    </row>
    <row r="231" spans="1:11">
      <c r="A231" s="14" t="str">
        <f t="shared" si="60"/>
        <v/>
      </c>
      <c r="B231" s="239"/>
      <c r="C231" s="396"/>
      <c r="D231" s="397"/>
      <c r="E231" s="398"/>
      <c r="F231" s="399"/>
      <c r="G231" s="17">
        <f t="shared" si="57"/>
        <v>0</v>
      </c>
      <c r="H231" s="17">
        <f t="shared" si="58"/>
        <v>0</v>
      </c>
      <c r="I231" s="17">
        <f t="shared" si="59"/>
        <v>0</v>
      </c>
      <c r="J231" s="543"/>
      <c r="K231" s="544"/>
    </row>
    <row r="232" spans="1:11">
      <c r="A232" s="14" t="str">
        <f t="shared" si="60"/>
        <v/>
      </c>
      <c r="B232" s="239"/>
      <c r="C232" s="396"/>
      <c r="D232" s="397"/>
      <c r="E232" s="398"/>
      <c r="F232" s="399"/>
      <c r="G232" s="17">
        <f t="shared" si="57"/>
        <v>0</v>
      </c>
      <c r="H232" s="17">
        <f t="shared" si="58"/>
        <v>0</v>
      </c>
      <c r="I232" s="17">
        <f t="shared" si="59"/>
        <v>0</v>
      </c>
      <c r="J232" s="543"/>
      <c r="K232" s="544"/>
    </row>
    <row r="233" spans="1:11">
      <c r="A233" s="14" t="str">
        <f t="shared" si="60"/>
        <v/>
      </c>
      <c r="B233" s="239"/>
      <c r="C233" s="396"/>
      <c r="D233" s="397"/>
      <c r="E233" s="398"/>
      <c r="F233" s="399"/>
      <c r="G233" s="17">
        <f t="shared" si="57"/>
        <v>0</v>
      </c>
      <c r="H233" s="17">
        <f t="shared" si="58"/>
        <v>0</v>
      </c>
      <c r="I233" s="17">
        <f t="shared" si="59"/>
        <v>0</v>
      </c>
      <c r="J233" s="543"/>
      <c r="K233" s="544"/>
    </row>
    <row r="234" spans="1:11">
      <c r="A234" s="14" t="str">
        <f t="shared" si="60"/>
        <v/>
      </c>
      <c r="B234" s="239"/>
      <c r="C234" s="396"/>
      <c r="D234" s="397"/>
      <c r="E234" s="398"/>
      <c r="F234" s="399"/>
      <c r="G234" s="17">
        <f t="shared" si="57"/>
        <v>0</v>
      </c>
      <c r="H234" s="17">
        <f t="shared" si="58"/>
        <v>0</v>
      </c>
      <c r="I234" s="17">
        <f t="shared" si="59"/>
        <v>0</v>
      </c>
      <c r="J234" s="543"/>
      <c r="K234" s="544"/>
    </row>
    <row r="235" spans="1:11" ht="15" thickBot="1">
      <c r="A235" s="14" t="str">
        <f t="shared" si="60"/>
        <v/>
      </c>
      <c r="B235" s="400"/>
      <c r="C235" s="401"/>
      <c r="D235" s="402"/>
      <c r="E235" s="403"/>
      <c r="F235" s="404"/>
      <c r="G235" s="388">
        <f t="shared" si="57"/>
        <v>0</v>
      </c>
      <c r="H235" s="388">
        <f t="shared" si="58"/>
        <v>0</v>
      </c>
      <c r="I235" s="388">
        <f t="shared" si="59"/>
        <v>0</v>
      </c>
      <c r="J235" s="547"/>
      <c r="K235" s="548"/>
    </row>
    <row r="236" spans="1:11" ht="15" thickBot="1">
      <c r="A236" s="14" t="s">
        <v>248</v>
      </c>
      <c r="B236" s="417"/>
      <c r="C236" s="418"/>
      <c r="D236" s="418"/>
      <c r="E236" s="415"/>
      <c r="F236" s="415"/>
      <c r="G236" s="415"/>
      <c r="H236" s="415"/>
      <c r="I236" s="415"/>
      <c r="J236" s="418"/>
      <c r="K236" s="418"/>
    </row>
    <row r="237" spans="1:11">
      <c r="A237" s="14" t="s">
        <v>248</v>
      </c>
      <c r="B237" s="5"/>
      <c r="C237" s="5"/>
      <c r="E237" s="554" t="s">
        <v>254</v>
      </c>
      <c r="F237" s="555"/>
      <c r="G237" s="17">
        <f>G118+G135+G152+G101+G84+G169+G67+G16+G33+G203+G50+G220+G186</f>
        <v>7070</v>
      </c>
      <c r="H237" s="17">
        <f>H118+H135+H152+H101+H84+H169+H67+H16+H33+H203+H50+H220+H186</f>
        <v>5895</v>
      </c>
      <c r="I237" s="416">
        <f>I118+I135+I152+I101+I84+I169+I67+I16+I33+I203+I50+I220+I186</f>
        <v>8245</v>
      </c>
      <c r="J237" s="16"/>
    </row>
    <row r="238" spans="1:11" ht="15">
      <c r="A238" s="14" t="s">
        <v>248</v>
      </c>
      <c r="B238" s="5"/>
      <c r="E238" s="556" t="s">
        <v>255</v>
      </c>
      <c r="F238" s="557"/>
      <c r="G238" s="406">
        <v>0.1</v>
      </c>
      <c r="H238" s="406">
        <v>0.05</v>
      </c>
      <c r="I238" s="407">
        <v>0.15</v>
      </c>
      <c r="J238" s="16"/>
    </row>
    <row r="239" spans="1:11" ht="16" thickBot="1">
      <c r="A239" s="14" t="s">
        <v>248</v>
      </c>
      <c r="B239" s="5"/>
      <c r="E239" s="558" t="s">
        <v>256</v>
      </c>
      <c r="F239" s="559"/>
      <c r="G239" s="405">
        <f>G237*(1+G238)</f>
        <v>7777.0000000000009</v>
      </c>
      <c r="H239" s="405">
        <f>H237*(1+H238)</f>
        <v>6189.75</v>
      </c>
      <c r="I239" s="179">
        <f>I237*(1+I238)</f>
        <v>9481.75</v>
      </c>
      <c r="J239" s="16"/>
    </row>
    <row r="240" spans="1:11">
      <c r="B240" s="5"/>
      <c r="F240" s="5"/>
      <c r="G240" s="5"/>
    </row>
    <row r="241" spans="2:2">
      <c r="B241" s="137" t="s">
        <v>394</v>
      </c>
    </row>
  </sheetData>
  <sheetProtection algorithmName="SHA-512" hashValue="HUxeDDgmhkh6qEefkTTgrQr4Pv2fkuZbJgC5Pl6bZiGIoqvwmyNv+nqvP8GQYOF+a/FZvxEx0aa1b6lPPrNahQ==" saltValue="7r73/Fr5Tfp/+8ilM7hFyQ==" spinCount="100000" sheet="1" objects="1" scenarios="1" formatCells="0" formatColumns="0" autoFilter="0"/>
  <autoFilter ref="A6:A241" xr:uid="{00000000-0009-0000-0000-000008000000}"/>
  <mergeCells count="232">
    <mergeCell ref="N1:O3"/>
    <mergeCell ref="Q1:R3"/>
    <mergeCell ref="T1:T3"/>
    <mergeCell ref="U1:U3"/>
    <mergeCell ref="E237:F237"/>
    <mergeCell ref="E238:F238"/>
    <mergeCell ref="E239:F239"/>
    <mergeCell ref="J58:K58"/>
    <mergeCell ref="J59:K59"/>
    <mergeCell ref="J60:K60"/>
    <mergeCell ref="J61:K61"/>
    <mergeCell ref="J6:K6"/>
    <mergeCell ref="J16:K16"/>
    <mergeCell ref="J17:K17"/>
    <mergeCell ref="J18:K18"/>
    <mergeCell ref="J19:K19"/>
    <mergeCell ref="J20:K20"/>
    <mergeCell ref="J21:K21"/>
    <mergeCell ref="J22:K22"/>
    <mergeCell ref="K1:L3"/>
    <mergeCell ref="J33:K33"/>
    <mergeCell ref="J34:K34"/>
    <mergeCell ref="J35:K35"/>
    <mergeCell ref="J36:K36"/>
    <mergeCell ref="J37:K37"/>
    <mergeCell ref="J38:K38"/>
    <mergeCell ref="J23:K23"/>
    <mergeCell ref="J24:K24"/>
    <mergeCell ref="J25:K25"/>
    <mergeCell ref="J30:K30"/>
    <mergeCell ref="J31:K31"/>
    <mergeCell ref="J32:K32"/>
    <mergeCell ref="J26:K26"/>
    <mergeCell ref="J27:K27"/>
    <mergeCell ref="J28:K28"/>
    <mergeCell ref="J29:K29"/>
    <mergeCell ref="J45:K45"/>
    <mergeCell ref="J46:K46"/>
    <mergeCell ref="J47:K47"/>
    <mergeCell ref="J48:K48"/>
    <mergeCell ref="J49:K49"/>
    <mergeCell ref="J50:K50"/>
    <mergeCell ref="J39:K39"/>
    <mergeCell ref="J40:K40"/>
    <mergeCell ref="J41:K41"/>
    <mergeCell ref="J42:K42"/>
    <mergeCell ref="J43:K43"/>
    <mergeCell ref="J44:K44"/>
    <mergeCell ref="J65:K65"/>
    <mergeCell ref="J66:K66"/>
    <mergeCell ref="J67:K67"/>
    <mergeCell ref="J68:K68"/>
    <mergeCell ref="J69:K69"/>
    <mergeCell ref="J70:K70"/>
    <mergeCell ref="J51:K51"/>
    <mergeCell ref="J52:K52"/>
    <mergeCell ref="J53:K53"/>
    <mergeCell ref="J62:K62"/>
    <mergeCell ref="J63:K63"/>
    <mergeCell ref="J64:K64"/>
    <mergeCell ref="J54:K54"/>
    <mergeCell ref="J55:K55"/>
    <mergeCell ref="J56:K56"/>
    <mergeCell ref="J57:K57"/>
    <mergeCell ref="J80:K80"/>
    <mergeCell ref="J81:K81"/>
    <mergeCell ref="J82:K82"/>
    <mergeCell ref="J83:K83"/>
    <mergeCell ref="J84:K84"/>
    <mergeCell ref="J85:K85"/>
    <mergeCell ref="J71:K71"/>
    <mergeCell ref="J72:K72"/>
    <mergeCell ref="J76:K76"/>
    <mergeCell ref="J77:K77"/>
    <mergeCell ref="J78:K78"/>
    <mergeCell ref="J79:K79"/>
    <mergeCell ref="J73:K73"/>
    <mergeCell ref="J74:K74"/>
    <mergeCell ref="J75:K75"/>
    <mergeCell ref="J99:K99"/>
    <mergeCell ref="J100:K100"/>
    <mergeCell ref="J101:K101"/>
    <mergeCell ref="J102:K102"/>
    <mergeCell ref="J103:K103"/>
    <mergeCell ref="J104:K104"/>
    <mergeCell ref="J86:K86"/>
    <mergeCell ref="J87:K87"/>
    <mergeCell ref="J95:K95"/>
    <mergeCell ref="J96:K96"/>
    <mergeCell ref="J97:K97"/>
    <mergeCell ref="J98:K98"/>
    <mergeCell ref="J88:K88"/>
    <mergeCell ref="J89:K89"/>
    <mergeCell ref="J90:K90"/>
    <mergeCell ref="J91:K91"/>
    <mergeCell ref="J92:K92"/>
    <mergeCell ref="J93:K93"/>
    <mergeCell ref="J94:K94"/>
    <mergeCell ref="J118:K118"/>
    <mergeCell ref="J119:K119"/>
    <mergeCell ref="J120:K120"/>
    <mergeCell ref="J121:K121"/>
    <mergeCell ref="J122:K122"/>
    <mergeCell ref="J123:K123"/>
    <mergeCell ref="J112:K112"/>
    <mergeCell ref="J113:K113"/>
    <mergeCell ref="J114:K114"/>
    <mergeCell ref="J115:K115"/>
    <mergeCell ref="J116:K116"/>
    <mergeCell ref="J117:K117"/>
    <mergeCell ref="J131:K131"/>
    <mergeCell ref="J132:K132"/>
    <mergeCell ref="J133:K133"/>
    <mergeCell ref="J134:K134"/>
    <mergeCell ref="J135:K135"/>
    <mergeCell ref="J136:K136"/>
    <mergeCell ref="J124:K124"/>
    <mergeCell ref="J125:K125"/>
    <mergeCell ref="J126:K126"/>
    <mergeCell ref="J128:K128"/>
    <mergeCell ref="J129:K129"/>
    <mergeCell ref="J130:K130"/>
    <mergeCell ref="J127:K127"/>
    <mergeCell ref="J146:K146"/>
    <mergeCell ref="J147:K147"/>
    <mergeCell ref="J148:K148"/>
    <mergeCell ref="J149:K149"/>
    <mergeCell ref="J150:K150"/>
    <mergeCell ref="J151:K151"/>
    <mergeCell ref="J137:K137"/>
    <mergeCell ref="J138:K138"/>
    <mergeCell ref="J139:K139"/>
    <mergeCell ref="J140:K140"/>
    <mergeCell ref="J141:K141"/>
    <mergeCell ref="J145:K145"/>
    <mergeCell ref="J142:K142"/>
    <mergeCell ref="J143:K143"/>
    <mergeCell ref="J144:K144"/>
    <mergeCell ref="J152:K152"/>
    <mergeCell ref="J153:K153"/>
    <mergeCell ref="J154:K154"/>
    <mergeCell ref="J155:K155"/>
    <mergeCell ref="J161:K161"/>
    <mergeCell ref="J162:K162"/>
    <mergeCell ref="J156:K156"/>
    <mergeCell ref="J157:K157"/>
    <mergeCell ref="J158:K158"/>
    <mergeCell ref="J159:K159"/>
    <mergeCell ref="J169:K169"/>
    <mergeCell ref="J170:K170"/>
    <mergeCell ref="J171:K171"/>
    <mergeCell ref="J172:K172"/>
    <mergeCell ref="J173:K173"/>
    <mergeCell ref="J177:K177"/>
    <mergeCell ref="J163:K163"/>
    <mergeCell ref="J164:K164"/>
    <mergeCell ref="J165:K165"/>
    <mergeCell ref="J166:K166"/>
    <mergeCell ref="J167:K167"/>
    <mergeCell ref="J168:K168"/>
    <mergeCell ref="J184:K184"/>
    <mergeCell ref="J185:K185"/>
    <mergeCell ref="J186:K186"/>
    <mergeCell ref="J187:K187"/>
    <mergeCell ref="J188:K188"/>
    <mergeCell ref="J189:K189"/>
    <mergeCell ref="J178:K178"/>
    <mergeCell ref="J179:K179"/>
    <mergeCell ref="J180:K180"/>
    <mergeCell ref="J181:K181"/>
    <mergeCell ref="J182:K182"/>
    <mergeCell ref="J183:K183"/>
    <mergeCell ref="J202:K202"/>
    <mergeCell ref="J203:K203"/>
    <mergeCell ref="J204:K204"/>
    <mergeCell ref="J205:K205"/>
    <mergeCell ref="J193:K193"/>
    <mergeCell ref="J194:K194"/>
    <mergeCell ref="J195:K195"/>
    <mergeCell ref="J196:K196"/>
    <mergeCell ref="J197:K197"/>
    <mergeCell ref="J198:K198"/>
    <mergeCell ref="J214:K214"/>
    <mergeCell ref="J215:K215"/>
    <mergeCell ref="J216:K216"/>
    <mergeCell ref="J217:K217"/>
    <mergeCell ref="J218:K218"/>
    <mergeCell ref="J227:K227"/>
    <mergeCell ref="J228:K228"/>
    <mergeCell ref="J229:K229"/>
    <mergeCell ref="J210:K210"/>
    <mergeCell ref="J211:K211"/>
    <mergeCell ref="J212:K212"/>
    <mergeCell ref="J213:K213"/>
    <mergeCell ref="J233:K233"/>
    <mergeCell ref="J234:K234"/>
    <mergeCell ref="J235:K235"/>
    <mergeCell ref="J219:K219"/>
    <mergeCell ref="J220:K220"/>
    <mergeCell ref="J221:K221"/>
    <mergeCell ref="J222:K222"/>
    <mergeCell ref="J231:K231"/>
    <mergeCell ref="J232:K232"/>
    <mergeCell ref="J223:K223"/>
    <mergeCell ref="J224:K224"/>
    <mergeCell ref="J225:K225"/>
    <mergeCell ref="J226:K226"/>
    <mergeCell ref="J230:K230"/>
    <mergeCell ref="B1:B3"/>
    <mergeCell ref="C1:F3"/>
    <mergeCell ref="B8:K14"/>
    <mergeCell ref="J191:K191"/>
    <mergeCell ref="J192:K192"/>
    <mergeCell ref="J206:K206"/>
    <mergeCell ref="J207:K207"/>
    <mergeCell ref="J208:K208"/>
    <mergeCell ref="J209:K209"/>
    <mergeCell ref="J160:K160"/>
    <mergeCell ref="J174:K174"/>
    <mergeCell ref="J175:K175"/>
    <mergeCell ref="J176:K176"/>
    <mergeCell ref="J190:K190"/>
    <mergeCell ref="J107:K107"/>
    <mergeCell ref="J108:K108"/>
    <mergeCell ref="J109:K109"/>
    <mergeCell ref="J110:K110"/>
    <mergeCell ref="J111:K111"/>
    <mergeCell ref="J105:K105"/>
    <mergeCell ref="J106:K106"/>
    <mergeCell ref="J199:K199"/>
    <mergeCell ref="J200:K200"/>
    <mergeCell ref="J201:K201"/>
  </mergeCells>
  <dataValidations count="15">
    <dataValidation allowBlank="1" showInputMessage="1" showErrorMessage="1" prompt="Möchtest du dir nur die Tätigkeiten anzeigen lassen, für die du tatsächlich Arbeit eingeplant hast? Dann klicke unter dem Pfeil auf den Filter und wähle &quot;Nur Tätigkeiten mit geplantem Aufwand&quot; aus." sqref="A5:B5" xr:uid="{00000000-0002-0000-0800-000000000000}"/>
    <dataValidation type="decimal" allowBlank="1" showInputMessage="1" showErrorMessage="1" errorTitle="Geplanter Aufwand" error="Bitte gib eine positive Zahl ein, bspw. 150." promptTitle="Geplanter Aufwand" prompt="Wie viele Einheiten dieser Tätigkeit möchtest du in deiner Schätzung einplanen?_x000a__x000a_Bitte gib eine positive Zahl ein, bspw. 150." sqref="F17:F31 F34:F48 F51:F65 F68:F82 F119:F133 F136:F150 F170:F184 F187:F201 F204:F218 F221:F235 F85:F99 F102:F116 F153:F167" xr:uid="{00000000-0002-0000-0800-000001000000}">
      <formula1>0</formula1>
      <formula2>9999999</formula2>
    </dataValidation>
    <dataValidation type="decimal" allowBlank="1" showInputMessage="1" showErrorMessage="1" errorTitle="Kosten pro Einheit" error="Bitte gib eine positive Zahl ein." promptTitle="Kosten pro Einheit" prompt="Bitte gib hier die Kosten pro Einheit ein._x000a__x000a_Beispiel: Wenn die Tätigkeit &quot;Streichen&quot; und die Einheit &quot;m² Wandfläche&quot; ist, dann gib hier ein, wie viel Euro ein m² Streichen kostet._x000a__x000a_Bitte gib eine positive Zahl ein." sqref="D17:D31 D34:D48 D51:D65 D68:D82 D119:D133 D136:D150 D170:D184 D187:D201 D204:D218 D221:D235 D85:D99 D102:D116 D153:D167" xr:uid="{00000000-0002-0000-0800-000002000000}">
      <formula1>0</formula1>
      <formula2>999999</formula2>
    </dataValidation>
    <dataValidation allowBlank="1" showInputMessage="1" promptTitle="Einheit" prompt="Bitte gib hier ein, in welcher Einheit diese Tätigkeit gemessen wird. Beispielsweise &quot;m² Wandfläche&quot;, &quot;Stück&quot;, &quot;laufende Meter&quot; etc._x000a__x000a_Auf diese Einheit beziehen sich die &quot;Kosten pro Einheit&quot;. In dieser Einheit planst du auch den Aufwand." sqref="C17:C31 C34:C48 C51:C65 C68:C82 C119:C133 C136:C150 C170:C184 C187:C201 C204:C218 C221:C235 C85:C99 C102:C116 C153:C167" xr:uid="{00000000-0002-0000-0800-000003000000}"/>
    <dataValidation allowBlank="1" showInputMessage="1" showErrorMessage="1" promptTitle="Kosten" prompt="Diese Kosten ergeben sich für deinen für diese Tätigkeit geplanten Aufwand." sqref="G17:G31 G34:G48 G51:G65 G68:G82 G119:G133 G136:G150 G170:G184 G187:G201 G204:G218 G221:G235 G85:G99 G102:G116 G153:G167" xr:uid="{00000000-0002-0000-0800-000004000000}"/>
    <dataValidation allowBlank="1" showInputMessage="1" promptTitle="Mindest-Kosten nach Abschlag" prompt="Diese Kosten ergeben sich für diese Tätigkeit nach Abzug der von dir festgelegten typischen Schwankungsbreite." sqref="H17:H31 H34:H48 H51:H65 H68:H82 H119:H133 H136:H150 H170:H184 H187:H201 H204:H218 H221:H235 H85:H99 H102:H116 H153:H167" xr:uid="{00000000-0002-0000-0800-000005000000}"/>
    <dataValidation allowBlank="1" showInputMessage="1" promptTitle="Maximal-Kosten nach Aufschlag" prompt="Diese Kosten ergeben sich für diese Tätigkeit nach Aufschlag der von dir festgelegten typischen Schwankungsbreite." sqref="I17:I31 I34:I48 I51:I65 I68:I82 I119:I133 I136:I150 I170:I184 I187:I201 I204:I218 I221:I235 I85:I99 I102:I116 I153:I167" xr:uid="{00000000-0002-0000-0800-000006000000}"/>
    <dataValidation allowBlank="1" showInputMessage="1" promptTitle="Kommentar" prompt="Hier kannst du Annahmen oder andere Informationen hinterlegen, die für deine Schätzung wichtig sind." sqref="J17:K31 J34:K48 J51:K65 J68:K82 J119:K133 J136:K150 J170:K184 J187:K201 J204:K218 J221:K235 J85:K99 J102:K116 J153:K167" xr:uid="{00000000-0002-0000-0800-000007000000}"/>
    <dataValidation allowBlank="1" showInputMessage="1" promptTitle="Tätigkeitsbeschreibung" prompt="Beschreibe hier, welche Tätigkeit du in dieser Zeile abbilden möchtest. Zum Beispiel: &quot;Wände und Decke streichen (innen)&quot;._x000a__x000a_Tipp: Sammle hier immer mehr Tätigkeiten samt deiner Erfahrungswerte und baue dir deinen eigenen &quot;Katalog&quot; auf." sqref="B17:B31 B34:B48 B51:B65 B68:B82 B119:B133 B136:B150 B170:B184 B187:B201 B204:B218 B221:B235 B85:B99 B102:B116 B153:B167" xr:uid="{00000000-0002-0000-0800-000008000000}"/>
    <dataValidation type="decimal" allowBlank="1" showInputMessage="1" showErrorMessage="1" errorTitle="Typische Schwankung" error="Bitte gib eine positive Zahl ein. Für 10% Schwankung, gib bitte eine 10 ein (nicht 10%)." promptTitle="Typische Schwankung" prompt="Gib hier ein, um wie viel % die Kosten dieser Tätigkeit typischerweise schwanken. Diese Angabe wird zur Ermittlung deiner Mindest- und Maximalkosten verwendet._x000a__x000a_Bitte gib eine positive Zahl ein. Für 10% Schwankung, gib bitte eine 10 ein (nicht 10%)." sqref="E17:E31 E34:E48 E51:E65 E68:E82 E119:E133 E136:E150 E170:E184 E187:E201 E204:E218 E221:E235 E85:E99 E102:E116 E153:E167" xr:uid="{00000000-0002-0000-0800-000009000000}">
      <formula1>0</formula1>
      <formula2>999</formula2>
    </dataValidation>
    <dataValidation allowBlank="1" showInputMessage="1" showErrorMessage="1" promptTitle="Kosten" prompt="Diese Kosten ergeben sich insgesamt für deinen für diesen Bereich geplanten Aufwand." sqref="G16 G33 G50 G67 G84:I84 G101:I101 G118 G135 G152:I152 G169 G186 G203 G220" xr:uid="{00000000-0002-0000-0800-00000A000000}"/>
    <dataValidation allowBlank="1" showInputMessage="1" showErrorMessage="1" promptTitle="Mindest-Kosten nach Abschlag" prompt="Diese Kosten ergeben sich für diese Tätigkeit nach Abzug der von dir festgelegten typischen Schwankungsbreite." sqref="H16 H33 H50 H67 H220 H203 H118 H135 H186 H169" xr:uid="{00000000-0002-0000-0800-00000B000000}"/>
    <dataValidation allowBlank="1" showInputMessage="1" showErrorMessage="1" promptTitle="Maximal-Kosten nach Aufschlag" prompt="Diese Kosten ergeben sich für diese Tätigkeit nach Aufschlag der von dir festgelegten typischen Schwankungsbreite." sqref="I16 I33 I50 I67 I220 I203 I118 I135 I186 I169" xr:uid="{00000000-0002-0000-0800-00000C000000}"/>
    <dataValidation type="decimal" allowBlank="1" showInputMessage="1" showErrorMessage="1" errorTitle="Pauschaler Auf-/abschlag" error="Gib bitte eine Prozent-Zahl zwischen -100% und +999% ein." promptTitle="Pauschaler Auf-/abschlag" prompt="Hier kannst du auf die Summe noch einen pauschalen Aufschlag addieren oder einen Abschlag vornehmen. Zum Beispiel für Kleinigkeiten, die du nicht einzeln berücksichtigt hast._x000a__x000a_Gib bitte eine Prozent-Zahl ein." sqref="G238:I238" xr:uid="{00000000-0002-0000-0800-00000D000000}">
      <formula1>-1</formula1>
      <formula2>10</formula2>
    </dataValidation>
    <dataValidation allowBlank="1" showInputMessage="1" showErrorMessage="1" promptTitle="Tätigkeitsgruppe" prompt="Hier kannst du bei Bedarf die Bezeichnung der Tätigkeitsgruppe umbenennen und an deine Bedürfnisse anpassen." sqref="B220 B203 B186 B169 B152 B135 B118 B101 B84 B67 B50 B33 B16" xr:uid="{00000000-0002-0000-0800-00000E000000}"/>
  </dataValidations>
  <hyperlinks>
    <hyperlink ref="B1:B3" location="Cockpit!A1" display="zurück zum Cockpit" xr:uid="{00000000-0004-0000-0800-000000000000}"/>
    <hyperlink ref="B241" location="Deckblatt!A1" display="Keine Gewähr für die Richtigkeit der Angaben. Dieses Tool ersetzt keine fundierte Rechts-, Steuer- oder Finanzberatung. Mehr Details hier." xr:uid="{00000000-0004-0000-0800-000001000000}"/>
  </hyperlinks>
  <pageMargins left="0.23622047244094491" right="0.23622047244094491" top="0.74803149606299213" bottom="0.74803149606299213" header="0.31496062992125984" footer="0.31496062992125984"/>
  <pageSetup paperSize="9" scale="67" fitToHeight="0" orientation="landscape" r:id="rId1"/>
  <rowBreaks count="3" manualBreakCount="3">
    <brk id="117" max="11" man="1"/>
    <brk id="168" max="11" man="1"/>
    <brk id="219"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tabColor theme="3"/>
  </sheetPr>
  <dimension ref="B1:Q14"/>
  <sheetViews>
    <sheetView showGridLines="0" showRowColHeaders="0" workbookViewId="0">
      <pane ySplit="4" topLeftCell="A5" activePane="bottomLeft" state="frozen"/>
      <selection pane="bottomLeft" activeCell="C12" sqref="C12"/>
    </sheetView>
  </sheetViews>
  <sheetFormatPr baseColWidth="10" defaultColWidth="11.5" defaultRowHeight="14"/>
  <cols>
    <col min="1" max="1" width="4.1640625" style="5" customWidth="1"/>
    <col min="2" max="2" width="22" style="5" customWidth="1"/>
    <col min="3" max="16384" width="11.5" style="5"/>
  </cols>
  <sheetData>
    <row r="1" spans="2:17" s="152" customFormat="1" ht="12.75" customHeight="1">
      <c r="B1" s="427" t="s">
        <v>374</v>
      </c>
      <c r="C1" s="427"/>
      <c r="D1" s="427"/>
      <c r="E1" s="435" t="s">
        <v>140</v>
      </c>
      <c r="F1" s="435"/>
      <c r="G1" s="435"/>
      <c r="H1" s="280"/>
      <c r="N1" s="427"/>
      <c r="O1" s="427"/>
    </row>
    <row r="2" spans="2:17" s="152" customFormat="1" ht="15" customHeight="1">
      <c r="B2" s="427"/>
      <c r="C2" s="427"/>
      <c r="D2" s="427"/>
      <c r="E2" s="435"/>
      <c r="F2" s="435"/>
      <c r="G2" s="435"/>
      <c r="H2" s="280"/>
      <c r="N2" s="427"/>
      <c r="O2" s="427"/>
    </row>
    <row r="3" spans="2:17" s="152" customFormat="1" ht="12.75" customHeight="1">
      <c r="B3" s="427"/>
      <c r="C3" s="427"/>
      <c r="D3" s="427"/>
      <c r="E3" s="435"/>
      <c r="F3" s="435"/>
      <c r="G3" s="435"/>
      <c r="H3" s="280"/>
      <c r="N3" s="427"/>
      <c r="O3" s="427"/>
    </row>
    <row r="4" spans="2:17" s="6" customFormat="1" ht="18.75" customHeight="1">
      <c r="N4" s="5"/>
      <c r="O4" s="5"/>
      <c r="P4" s="5"/>
      <c r="Q4" s="5"/>
    </row>
    <row r="5" spans="2:17" ht="15" thickBot="1"/>
    <row r="6" spans="2:17" ht="15" thickBot="1">
      <c r="B6" s="433" t="s">
        <v>75</v>
      </c>
      <c r="C6" s="437"/>
      <c r="D6" s="437"/>
      <c r="E6" s="434"/>
    </row>
    <row r="7" spans="2:17">
      <c r="B7" s="200" t="s">
        <v>78</v>
      </c>
      <c r="C7" s="408" t="s">
        <v>72</v>
      </c>
      <c r="D7" s="409" t="s">
        <v>74</v>
      </c>
      <c r="E7" s="410" t="s">
        <v>73</v>
      </c>
    </row>
    <row r="8" spans="2:17">
      <c r="B8" s="165" t="s">
        <v>17</v>
      </c>
      <c r="C8" s="297">
        <v>0.05</v>
      </c>
      <c r="D8" s="297">
        <v>0.04</v>
      </c>
      <c r="E8" s="298">
        <v>0.03</v>
      </c>
      <c r="F8" s="5" t="str">
        <f>IF(NOT(AND(C8&gt;D8,D8&gt;E8)),"Ungültige Kombination. Grün muss &gt; gelb muss &gt; rot sein.","")</f>
        <v/>
      </c>
    </row>
    <row r="9" spans="2:17">
      <c r="B9" s="165" t="s">
        <v>18</v>
      </c>
      <c r="C9" s="297">
        <v>0.04</v>
      </c>
      <c r="D9" s="297">
        <v>0.03</v>
      </c>
      <c r="E9" s="298">
        <v>0.02</v>
      </c>
      <c r="F9" s="5" t="str">
        <f>IF(NOT(AND(C9&gt;D9,D9&gt;E9)),"Ungültige Kombination. Grün muss &gt; gelb muss &gt; rot sein.","")</f>
        <v/>
      </c>
    </row>
    <row r="10" spans="2:17">
      <c r="B10" s="165" t="s">
        <v>76</v>
      </c>
      <c r="C10" s="297">
        <v>0.2</v>
      </c>
      <c r="D10" s="297">
        <v>0.1</v>
      </c>
      <c r="E10" s="298">
        <v>0.05</v>
      </c>
      <c r="F10" s="5" t="str">
        <f>IF(NOT(AND(C10&gt;D10,D10&gt;E10)),"Ungültige Kombination. Grün muss &gt; gelb muss &gt; rot sein.","")</f>
        <v/>
      </c>
    </row>
    <row r="11" spans="2:17">
      <c r="B11" s="165" t="s">
        <v>36</v>
      </c>
      <c r="C11" s="411">
        <f>Cockpit!Q22/4</f>
        <v>-115.93750000000001</v>
      </c>
      <c r="D11" s="411">
        <f>Cockpit!Q22/2</f>
        <v>-231.87500000000003</v>
      </c>
      <c r="E11" s="412">
        <f>Cockpit!Q22</f>
        <v>-463.75000000000006</v>
      </c>
      <c r="F11" s="5" t="str">
        <f>IF(NOT(AND(C11&gt;D11,D11&gt;E11)),"Ungültige Kombination. Grün muss &gt; gelb muss &gt; rot sein.","")</f>
        <v/>
      </c>
    </row>
    <row r="12" spans="2:17" ht="15" thickBot="1">
      <c r="B12" s="164" t="s">
        <v>77</v>
      </c>
      <c r="C12" s="413">
        <f>Cockpit!Q22/4</f>
        <v>-115.93750000000001</v>
      </c>
      <c r="D12" s="413">
        <f>Cockpit!Q22/2</f>
        <v>-231.87500000000003</v>
      </c>
      <c r="E12" s="414">
        <f>Cockpit!Q22</f>
        <v>-463.75000000000006</v>
      </c>
      <c r="F12" s="5" t="str">
        <f>IF(NOT(AND(C12&gt;D12,D12&gt;E12)),"Ungültige Kombination. Grün muss &gt; gelb muss &gt; rot sein.","")</f>
        <v/>
      </c>
    </row>
    <row r="14" spans="2:17" ht="15">
      <c r="B14" s="137" t="s">
        <v>394</v>
      </c>
      <c r="E14" s="47"/>
    </row>
  </sheetData>
  <sheetProtection algorithmName="SHA-512" hashValue="8l1BGsBIYYLFOz3ydm7M98FScCU0gbgA47yibjekhOGQQNKIFsrBxdCnoQ6Ja20uDbYOouNykBTXj4WsgDjGLg==" saltValue="tAmGCj4JOPPxmKrFZ6Z8pg==" spinCount="100000" sheet="1" objects="1" scenarios="1" formatCells="0" formatColumns="0"/>
  <mergeCells count="4">
    <mergeCell ref="B6:E6"/>
    <mergeCell ref="E1:G3"/>
    <mergeCell ref="N1:O3"/>
    <mergeCell ref="B1:D3"/>
  </mergeCells>
  <dataValidations count="16">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ist der Wert voll grün. Darunter tendiert er zu gelb._x000a__x000a_Format: Schwellwert in %, bspw. 6%." sqref="C8" xr:uid="{00000000-0002-0000-0900-000000000000}">
      <formula1>0</formula1>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tendiert der Wert zu gelb. Darunter ist er voll rot._x000a__x000a_Format: Schwellwert in Euro, bspw. -50." sqref="E12" xr:uid="{00000000-0002-0000-0900-000001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ist der Wert voll grün. Darunter tendiert er zu gelb._x000a__x000a_Format: Schwellwert in Euro, bspw. 100." sqref="C11" xr:uid="{00000000-0002-0000-0900-000002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tendiert der Wert zu grün. Darunter tendiert er zu rot._x000a__x000a_Format: Schwellwert in Euro, bspw. 0." sqref="D11" xr:uid="{00000000-0002-0000-0900-000003000000}">
      <formula1>-999999</formula1>
      <formula2>999999</formula2>
    </dataValidation>
    <dataValidation type="decimal" allowBlank="1" showInputMessage="1" showErrorMessage="1" errorTitle="Cashflow operativ" error="Bitte gib den Schwellwert für den operativen Cashflow in Euro ein, bspw. 100 Euro." promptTitle="Cashflow operativ" prompt="Hier gibst du den Schwellwert für den operativen Cashflow ein. Oberhalb dieses Wertes tendiert der Wert zu gelb. Darunter ist er voll rot._x000a__x000a_Format: Schwellwert in Euro, bspw. -50." sqref="E11" xr:uid="{00000000-0002-0000-0900-000004000000}">
      <formula1>-999999</formula1>
      <formula2>999999</formula2>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ist der Wert voll grün. Darunter tendiert er zu gelb._x000a__x000a_Format: Schwellwert in Euro, bspw. 100." sqref="C12" xr:uid="{00000000-0002-0000-0900-000005000000}">
      <formula1>-999999</formula1>
      <formula2>999999</formula2>
    </dataValidation>
    <dataValidation type="decimal" allowBlank="1" showInputMessage="1" showErrorMessage="1" errorTitle="Cashflow nach Steuern" error="Bitte gib den Schwellwert für den Cashflow nach Steuern in Euro ein, bspw. 100 Euro." promptTitle="Cashflow nach Steuern" prompt="Hier gibst du den Schwellwert für den Cashflow nach Steuern ein. Oberhalb dieses Wertes tendiert der Wert zu grün. Darunter tendiert er zu rot._x000a__x000a_Format: Schwellwert in Euro, bspw. 0." sqref="D12" xr:uid="{00000000-0002-0000-0900-000006000000}">
      <formula1>-999999</formula1>
      <formula2>999999</formula2>
    </dataValidation>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tendiert der Wert zu grün. Darunter tendiert er zu rot._x000a__x000a_Format: Schwellwert in %, bspw. 5%." sqref="D8" xr:uid="{00000000-0002-0000-0900-000007000000}">
      <formula1>0</formula1>
    </dataValidation>
    <dataValidation type="decimal" operator="greaterThanOrEqual" allowBlank="1" showInputMessage="1" showErrorMessage="1" errorTitle="Bruttomietrendite" error="Bitte gib den Schwellwert für die Bruttomietrendite in % ein, bspw. 6%. Der Wert darf nicht negativ sein." promptTitle="Bruttomietrendite" prompt="Hier gibst du den Schwellwert für die Bruttomietrendite ein. Oberhalb dieses Wertes tendiert der Wert zu gelb. Darunter ist er voll rot._x000a__x000a_Format: Schwellwert in %, bspw. 4%." sqref="E8" xr:uid="{00000000-0002-0000-0900-000008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tendiert der Wert zu gelb. Darunter ist er voll rot._x000a__x000a_Format: Schwellwert in %, bspw. 3%." sqref="E9" xr:uid="{00000000-0002-0000-0900-000009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tendiert der Wert zu grün. Darunter tendiert er zu rot._x000a__x000a_Format: Schwellwert in %, bspw. 4%." sqref="D9" xr:uid="{00000000-0002-0000-0900-00000A000000}">
      <formula1>0</formula1>
    </dataValidation>
    <dataValidation type="decimal" operator="greaterThanOrEqual" allowBlank="1" showInputMessage="1" showErrorMessage="1" errorTitle="Nettomietrendite" error="Bitte gib den Schwellwert für die Nettomietrendite in % ein, bspw. 6%. Der Wert darf nicht negativ sein." promptTitle="Nettomietrendite" prompt="Hier gibst du den Schwellwert für die Nettomietrendite ein. Oberhalb dieses Wertes ist der Wert voll grün. Darunter tendiert er zu gelb._x000a__x000a_Format: Schwellwert in %, bspw. 5%." sqref="C9" xr:uid="{00000000-0002-0000-0900-00000B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ist der Wert voll grün. Darunter tendiert er zu gelb._x000a__x000a_Format: Schwellwert in %, bspw. 20%." sqref="C10" xr:uid="{00000000-0002-0000-0900-00000C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rün. Darunter tendiert er zu rot._x000a__x000a_Format: Schwellwert in %, bspw. 10%." sqref="D10" xr:uid="{00000000-0002-0000-0900-00000D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elb. Darunter ist er voll rot._x000a__x000a_Format: Schwellwert in %, bspw. 5%." sqref="E10" xr:uid="{00000000-0002-0000-0900-00000E000000}">
      <formula1>0</formula1>
    </dataValidation>
    <dataValidation allowBlank="1" showInputMessage="1" showErrorMessage="1" promptTitle="Schwellwerte Kennzahlen-Farben" prompt="Hier kannst du die Schwellwerte festlegen, die für die Formatierung der Kennzahlen auf den verschiedenen Tabellenblättern verwendet werden. Passe diese deinen Erwartungen und deinem Standort an." sqref="B6:E6" xr:uid="{00000000-0002-0000-0900-00000F000000}"/>
  </dataValidations>
  <hyperlinks>
    <hyperlink ref="B1:B3" location="Rendite!A1" display="Zurück zum Cockpit" xr:uid="{00000000-0004-0000-0900-000000000000}"/>
    <hyperlink ref="B1:D3" location="Cockpit!A1" display="zurück zum Cockpit" xr:uid="{00000000-0004-0000-0900-000001000000}"/>
    <hyperlink ref="B14" location="Deckblatt!A1" display="Keine Gewähr für die Richtigkeit der Angaben. Dieses Tool ersetzt keine fundierte Rechts-, Steuer- oder Finanzberatung. Mehr Details hier." xr:uid="{00000000-0004-0000-0900-000002000000}"/>
  </hyperlinks>
  <pageMargins left="0.23622047244094491" right="0.23622047244094491" top="0.74803149606299213" bottom="0.74803149606299213" header="0.31496062992125984" footer="0.31496062992125984"/>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89999084444715716"/>
    <pageSetUpPr fitToPage="1"/>
  </sheetPr>
  <dimension ref="B1:T53"/>
  <sheetViews>
    <sheetView showGridLines="0" zoomScaleNormal="100" workbookViewId="0">
      <pane ySplit="4" topLeftCell="A39" activePane="bottomLeft" state="frozen"/>
      <selection pane="bottomLeft" activeCell="R7" sqref="R7"/>
    </sheetView>
  </sheetViews>
  <sheetFormatPr baseColWidth="10" defaultColWidth="9.1640625" defaultRowHeight="15"/>
  <cols>
    <col min="1" max="1" width="9.1640625" style="33"/>
    <col min="2" max="2" width="2.5" style="33" customWidth="1"/>
    <col min="3" max="3" width="11" style="33" customWidth="1"/>
    <col min="4" max="6" width="9.1640625" style="33"/>
    <col min="7" max="7" width="5.33203125" style="33" customWidth="1"/>
    <col min="8" max="9" width="10.5" style="33" customWidth="1"/>
    <col min="10" max="10" width="5.5" style="33" customWidth="1"/>
    <col min="11" max="14" width="9.1640625" style="33"/>
    <col min="15" max="15" width="2.83203125" style="33" customWidth="1"/>
    <col min="16" max="16" width="2.5" style="33" customWidth="1"/>
    <col min="17" max="16384" width="9.1640625" style="33"/>
  </cols>
  <sheetData>
    <row r="1" spans="2:20" s="152" customFormat="1" ht="12.75" customHeight="1">
      <c r="B1" s="532" t="s">
        <v>385</v>
      </c>
      <c r="C1" s="532"/>
      <c r="D1" s="532"/>
      <c r="E1" s="532"/>
      <c r="F1" s="532"/>
      <c r="G1" s="469" t="s">
        <v>386</v>
      </c>
      <c r="H1" s="469"/>
      <c r="I1" s="469"/>
      <c r="J1" s="469"/>
      <c r="K1" s="469"/>
      <c r="L1" s="469"/>
      <c r="O1" s="245"/>
      <c r="S1" s="246"/>
      <c r="T1" s="279"/>
    </row>
    <row r="2" spans="2:20" s="152" customFormat="1" ht="15" customHeight="1">
      <c r="B2" s="532"/>
      <c r="C2" s="532"/>
      <c r="D2" s="532"/>
      <c r="E2" s="532"/>
      <c r="F2" s="532"/>
      <c r="G2" s="469"/>
      <c r="H2" s="469"/>
      <c r="I2" s="469"/>
      <c r="J2" s="469"/>
      <c r="K2" s="469"/>
      <c r="L2" s="469"/>
      <c r="O2" s="245"/>
      <c r="S2" s="246"/>
      <c r="T2" s="279"/>
    </row>
    <row r="3" spans="2:20" s="152" customFormat="1" ht="12.75" customHeight="1">
      <c r="B3" s="532"/>
      <c r="C3" s="532"/>
      <c r="D3" s="532"/>
      <c r="E3" s="532"/>
      <c r="F3" s="532"/>
      <c r="G3" s="469"/>
      <c r="H3" s="469"/>
      <c r="I3" s="469"/>
      <c r="J3" s="469"/>
      <c r="K3" s="469"/>
      <c r="L3" s="469"/>
      <c r="O3" s="245"/>
      <c r="S3" s="246"/>
      <c r="T3" s="279"/>
    </row>
    <row r="4" spans="2:20" s="6" customFormat="1" ht="18.75" customHeight="1">
      <c r="L4" s="5"/>
      <c r="M4" s="5"/>
      <c r="N4" s="5"/>
      <c r="O4" s="5"/>
    </row>
    <row r="6" spans="2:20" ht="7.5" customHeight="1">
      <c r="B6" s="60"/>
      <c r="C6" s="61"/>
      <c r="D6" s="61"/>
      <c r="E6" s="61"/>
      <c r="F6" s="61"/>
      <c r="G6" s="61"/>
      <c r="H6" s="61"/>
      <c r="I6" s="61"/>
      <c r="J6" s="61"/>
      <c r="K6" s="61"/>
      <c r="L6" s="61"/>
      <c r="M6" s="61"/>
      <c r="N6" s="61"/>
      <c r="O6" s="61"/>
      <c r="P6" s="62"/>
    </row>
    <row r="7" spans="2:20" ht="21">
      <c r="B7" s="63"/>
      <c r="C7" s="562" t="s">
        <v>141</v>
      </c>
      <c r="D7" s="562"/>
      <c r="E7" s="562"/>
      <c r="F7" s="562"/>
      <c r="G7" s="562"/>
      <c r="H7" s="562"/>
      <c r="I7" s="562"/>
      <c r="J7" s="562"/>
      <c r="K7" s="562"/>
      <c r="L7" s="562"/>
      <c r="M7" s="562"/>
      <c r="N7" s="562"/>
      <c r="O7" s="562"/>
      <c r="P7" s="64"/>
    </row>
    <row r="8" spans="2:20" ht="19">
      <c r="B8" s="63"/>
      <c r="C8" s="65" t="s">
        <v>142</v>
      </c>
      <c r="D8" s="66"/>
      <c r="E8" s="66"/>
      <c r="F8" s="66"/>
      <c r="G8" s="67"/>
      <c r="H8" s="66"/>
      <c r="I8" s="66"/>
      <c r="J8" s="66"/>
      <c r="K8" s="67"/>
      <c r="L8" s="67"/>
      <c r="M8" s="67"/>
      <c r="N8" s="65"/>
      <c r="O8" s="68" t="s">
        <v>143</v>
      </c>
      <c r="P8" s="64"/>
    </row>
    <row r="9" spans="2:20">
      <c r="B9" s="63"/>
      <c r="C9" s="67"/>
      <c r="D9" s="67"/>
      <c r="E9" s="67"/>
      <c r="F9" s="67"/>
      <c r="G9" s="67"/>
      <c r="H9" s="67"/>
      <c r="I9" s="67"/>
      <c r="J9" s="67"/>
      <c r="K9" s="67"/>
      <c r="L9" s="67"/>
      <c r="M9" s="67"/>
      <c r="N9" s="67"/>
      <c r="O9" s="67"/>
      <c r="P9" s="64"/>
    </row>
    <row r="10" spans="2:20">
      <c r="B10" s="63"/>
      <c r="C10" s="69" t="s">
        <v>144</v>
      </c>
      <c r="D10" s="70"/>
      <c r="E10" s="70"/>
      <c r="F10" s="70"/>
      <c r="G10" s="70"/>
      <c r="H10" s="70"/>
      <c r="I10" s="70"/>
      <c r="J10" s="70"/>
      <c r="K10" s="70"/>
      <c r="L10" s="70"/>
      <c r="M10" s="70"/>
      <c r="N10" s="70"/>
      <c r="O10" s="71"/>
      <c r="P10" s="64"/>
    </row>
    <row r="11" spans="2:20">
      <c r="B11" s="63"/>
      <c r="C11" s="72" t="s">
        <v>145</v>
      </c>
      <c r="D11" s="73" t="s">
        <v>142</v>
      </c>
      <c r="E11" s="73"/>
      <c r="F11" s="73"/>
      <c r="G11" s="73"/>
      <c r="H11" s="73"/>
      <c r="I11" s="73"/>
      <c r="J11" s="73"/>
      <c r="K11" s="73" t="s">
        <v>146</v>
      </c>
      <c r="L11" s="73"/>
      <c r="M11" s="73" t="s">
        <v>147</v>
      </c>
      <c r="N11" s="73"/>
      <c r="O11" s="74"/>
      <c r="P11" s="64"/>
    </row>
    <row r="12" spans="2:20">
      <c r="B12" s="63"/>
      <c r="C12" s="72" t="s">
        <v>148</v>
      </c>
      <c r="D12" s="73" t="s">
        <v>149</v>
      </c>
      <c r="E12" s="73"/>
      <c r="F12" s="73"/>
      <c r="G12" s="73"/>
      <c r="H12" s="73"/>
      <c r="I12" s="73"/>
      <c r="J12" s="73"/>
      <c r="K12" s="73" t="s">
        <v>150</v>
      </c>
      <c r="L12" s="73"/>
      <c r="M12" s="73" t="s">
        <v>151</v>
      </c>
      <c r="N12" s="73"/>
      <c r="O12" s="74"/>
      <c r="P12" s="64"/>
    </row>
    <row r="13" spans="2:20">
      <c r="B13" s="63"/>
      <c r="C13" s="75"/>
      <c r="D13" s="76" t="s">
        <v>152</v>
      </c>
      <c r="E13" s="76"/>
      <c r="F13" s="76"/>
      <c r="G13" s="76"/>
      <c r="H13" s="76"/>
      <c r="I13" s="76"/>
      <c r="J13" s="76"/>
      <c r="K13" s="76" t="s">
        <v>153</v>
      </c>
      <c r="L13" s="76"/>
      <c r="M13" s="76" t="s">
        <v>154</v>
      </c>
      <c r="N13" s="76"/>
      <c r="O13" s="77"/>
      <c r="P13" s="64"/>
    </row>
    <row r="14" spans="2:20">
      <c r="B14" s="63"/>
      <c r="C14" s="73"/>
      <c r="D14" s="73"/>
      <c r="E14" s="73"/>
      <c r="F14" s="73"/>
      <c r="G14" s="73"/>
      <c r="H14" s="73"/>
      <c r="I14" s="73"/>
      <c r="J14" s="73"/>
      <c r="K14" s="73"/>
      <c r="L14" s="73"/>
      <c r="M14" s="73"/>
      <c r="N14" s="73"/>
      <c r="O14" s="73"/>
      <c r="P14" s="64"/>
    </row>
    <row r="15" spans="2:20">
      <c r="B15" s="63"/>
      <c r="C15" s="78" t="s">
        <v>155</v>
      </c>
      <c r="D15" s="79"/>
      <c r="E15" s="79"/>
      <c r="F15" s="79"/>
      <c r="G15" s="79"/>
      <c r="H15" s="79"/>
      <c r="I15" s="79"/>
      <c r="J15" s="79"/>
      <c r="K15" s="79"/>
      <c r="L15" s="79"/>
      <c r="M15" s="79"/>
      <c r="N15" s="79"/>
      <c r="O15" s="80"/>
      <c r="P15" s="64"/>
    </row>
    <row r="16" spans="2:20" ht="9" customHeight="1">
      <c r="B16" s="63"/>
      <c r="C16" s="73"/>
      <c r="D16" s="73"/>
      <c r="E16" s="73"/>
      <c r="F16" s="73"/>
      <c r="G16" s="73"/>
      <c r="H16" s="73"/>
      <c r="I16" s="73"/>
      <c r="J16" s="73"/>
      <c r="K16" s="73"/>
      <c r="L16" s="73"/>
      <c r="M16" s="73"/>
      <c r="N16" s="73"/>
      <c r="O16" s="73"/>
      <c r="P16" s="64"/>
    </row>
    <row r="17" spans="2:16">
      <c r="B17" s="63"/>
      <c r="C17" s="81" t="s">
        <v>156</v>
      </c>
      <c r="D17" s="82"/>
      <c r="E17" s="82"/>
      <c r="F17" s="82"/>
      <c r="G17" s="82"/>
      <c r="H17" s="83" t="s">
        <v>157</v>
      </c>
      <c r="I17" s="83" t="s">
        <v>158</v>
      </c>
      <c r="J17" s="82"/>
      <c r="K17" s="82" t="s">
        <v>159</v>
      </c>
      <c r="L17" s="82"/>
      <c r="M17" s="82"/>
      <c r="N17" s="82"/>
      <c r="O17" s="84"/>
      <c r="P17" s="64"/>
    </row>
    <row r="18" spans="2:16">
      <c r="B18" s="63"/>
      <c r="C18" s="85" t="s">
        <v>160</v>
      </c>
      <c r="D18" s="86"/>
      <c r="E18" s="86"/>
      <c r="F18" s="86"/>
      <c r="G18" s="86"/>
      <c r="H18" s="87">
        <f>12*I18</f>
        <v>26400</v>
      </c>
      <c r="I18" s="87">
        <v>2200</v>
      </c>
      <c r="J18" s="86"/>
      <c r="K18" s="86"/>
      <c r="L18" s="86"/>
      <c r="M18" s="86"/>
      <c r="N18" s="86"/>
      <c r="O18" s="88"/>
      <c r="P18" s="64"/>
    </row>
    <row r="19" spans="2:16">
      <c r="B19" s="63"/>
      <c r="C19" s="85" t="s">
        <v>161</v>
      </c>
      <c r="D19" s="86"/>
      <c r="E19" s="86"/>
      <c r="F19" s="86"/>
      <c r="G19" s="86"/>
      <c r="H19" s="87">
        <f>12*I19</f>
        <v>2400</v>
      </c>
      <c r="I19" s="87">
        <v>200</v>
      </c>
      <c r="J19" s="86"/>
      <c r="K19" s="86"/>
      <c r="L19" s="86"/>
      <c r="M19" s="86"/>
      <c r="N19" s="86"/>
      <c r="O19" s="88"/>
      <c r="P19" s="64"/>
    </row>
    <row r="20" spans="2:16">
      <c r="B20" s="63"/>
      <c r="C20" s="89" t="s">
        <v>162</v>
      </c>
      <c r="D20" s="90"/>
      <c r="E20" s="90"/>
      <c r="F20" s="90"/>
      <c r="G20" s="90"/>
      <c r="H20" s="87">
        <f>12*I20</f>
        <v>0</v>
      </c>
      <c r="I20" s="91">
        <v>0</v>
      </c>
      <c r="J20" s="90"/>
      <c r="K20" s="90"/>
      <c r="L20" s="90"/>
      <c r="M20" s="90"/>
      <c r="N20" s="90"/>
      <c r="O20" s="92"/>
      <c r="P20" s="64"/>
    </row>
    <row r="21" spans="2:16">
      <c r="B21" s="63"/>
      <c r="C21" s="89" t="s">
        <v>163</v>
      </c>
      <c r="D21" s="90"/>
      <c r="E21" s="90"/>
      <c r="F21" s="90"/>
      <c r="G21" s="90"/>
      <c r="H21" s="91">
        <f t="shared" ref="H21:H25" si="0">12*I21</f>
        <v>0</v>
      </c>
      <c r="I21" s="91">
        <v>0</v>
      </c>
      <c r="J21" s="90"/>
      <c r="K21" s="90"/>
      <c r="L21" s="90"/>
      <c r="M21" s="90"/>
      <c r="N21" s="90"/>
      <c r="O21" s="92"/>
      <c r="P21" s="64"/>
    </row>
    <row r="22" spans="2:16">
      <c r="B22" s="63"/>
      <c r="C22" s="89" t="s">
        <v>45</v>
      </c>
      <c r="D22" s="90"/>
      <c r="E22" s="90"/>
      <c r="F22" s="90"/>
      <c r="G22" s="90"/>
      <c r="H22" s="91">
        <f t="shared" si="0"/>
        <v>600</v>
      </c>
      <c r="I22" s="91">
        <v>50</v>
      </c>
      <c r="J22" s="90"/>
      <c r="K22" s="90"/>
      <c r="L22" s="90"/>
      <c r="M22" s="90"/>
      <c r="N22" s="90"/>
      <c r="O22" s="92"/>
      <c r="P22" s="64"/>
    </row>
    <row r="23" spans="2:16">
      <c r="B23" s="63"/>
      <c r="C23" s="89" t="s">
        <v>164</v>
      </c>
      <c r="D23" s="90"/>
      <c r="E23" s="90"/>
      <c r="F23" s="90"/>
      <c r="G23" s="90"/>
      <c r="H23" s="91">
        <f t="shared" si="0"/>
        <v>3600</v>
      </c>
      <c r="I23" s="91">
        <v>300</v>
      </c>
      <c r="J23" s="90"/>
      <c r="K23" s="90"/>
      <c r="L23" s="90"/>
      <c r="M23" s="90"/>
      <c r="N23" s="90"/>
      <c r="O23" s="92"/>
      <c r="P23" s="64"/>
    </row>
    <row r="24" spans="2:16">
      <c r="B24" s="63"/>
      <c r="C24" s="89" t="s">
        <v>165</v>
      </c>
      <c r="D24" s="90"/>
      <c r="E24" s="90"/>
      <c r="F24" s="90"/>
      <c r="G24" s="90"/>
      <c r="H24" s="91">
        <f t="shared" si="0"/>
        <v>0</v>
      </c>
      <c r="I24" s="91">
        <v>0</v>
      </c>
      <c r="J24" s="90"/>
      <c r="K24" s="90"/>
      <c r="L24" s="90"/>
      <c r="M24" s="90"/>
      <c r="N24" s="90"/>
      <c r="O24" s="92"/>
      <c r="P24" s="64"/>
    </row>
    <row r="25" spans="2:16" ht="16" thickBot="1">
      <c r="B25" s="63"/>
      <c r="C25" s="89" t="s">
        <v>166</v>
      </c>
      <c r="D25" s="90"/>
      <c r="E25" s="90"/>
      <c r="F25" s="90"/>
      <c r="G25" s="90"/>
      <c r="H25" s="91">
        <f t="shared" si="0"/>
        <v>0</v>
      </c>
      <c r="I25" s="91">
        <v>0</v>
      </c>
      <c r="J25" s="90"/>
      <c r="K25" s="90"/>
      <c r="L25" s="90"/>
      <c r="M25" s="90"/>
      <c r="N25" s="90"/>
      <c r="O25" s="92"/>
      <c r="P25" s="64"/>
    </row>
    <row r="26" spans="2:16" ht="16" thickTop="1">
      <c r="B26" s="63"/>
      <c r="C26" s="93" t="s">
        <v>7</v>
      </c>
      <c r="D26" s="94"/>
      <c r="E26" s="94"/>
      <c r="F26" s="94"/>
      <c r="G26" s="94"/>
      <c r="H26" s="95">
        <f>12*I26</f>
        <v>33000</v>
      </c>
      <c r="I26" s="95">
        <f>SUM(I18:I25)</f>
        <v>2750</v>
      </c>
      <c r="J26" s="94"/>
      <c r="K26" s="94"/>
      <c r="L26" s="94"/>
      <c r="M26" s="94"/>
      <c r="N26" s="94"/>
      <c r="O26" s="96"/>
      <c r="P26" s="64"/>
    </row>
    <row r="27" spans="2:16" ht="9" customHeight="1">
      <c r="B27" s="63"/>
      <c r="C27" s="73"/>
      <c r="D27" s="73"/>
      <c r="E27" s="73"/>
      <c r="F27" s="73"/>
      <c r="G27" s="73"/>
      <c r="H27" s="73"/>
      <c r="I27" s="73"/>
      <c r="J27" s="73"/>
      <c r="K27" s="73"/>
      <c r="L27" s="73"/>
      <c r="M27" s="73"/>
      <c r="N27" s="73"/>
      <c r="O27" s="73"/>
      <c r="P27" s="64"/>
    </row>
    <row r="28" spans="2:16">
      <c r="B28" s="63"/>
      <c r="C28" s="97" t="s">
        <v>65</v>
      </c>
      <c r="D28" s="98"/>
      <c r="E28" s="98"/>
      <c r="F28" s="98"/>
      <c r="G28" s="98"/>
      <c r="H28" s="99" t="s">
        <v>157</v>
      </c>
      <c r="I28" s="83" t="s">
        <v>158</v>
      </c>
      <c r="J28" s="98"/>
      <c r="K28" s="98" t="s">
        <v>159</v>
      </c>
      <c r="L28" s="98"/>
      <c r="M28" s="98"/>
      <c r="N28" s="98"/>
      <c r="O28" s="100"/>
      <c r="P28" s="64"/>
    </row>
    <row r="29" spans="2:16">
      <c r="B29" s="63"/>
      <c r="C29" s="85" t="s">
        <v>167</v>
      </c>
      <c r="D29" s="86"/>
      <c r="E29" s="86"/>
      <c r="F29" s="86"/>
      <c r="G29" s="86"/>
      <c r="H29" s="101">
        <f>I29*12</f>
        <v>7800</v>
      </c>
      <c r="I29" s="101">
        <v>650</v>
      </c>
      <c r="J29" s="86"/>
      <c r="K29" s="90" t="s">
        <v>168</v>
      </c>
      <c r="L29" s="86"/>
      <c r="M29" s="86"/>
      <c r="N29" s="86"/>
      <c r="O29" s="88"/>
      <c r="P29" s="64"/>
    </row>
    <row r="30" spans="2:16">
      <c r="B30" s="63"/>
      <c r="C30" s="89" t="s">
        <v>169</v>
      </c>
      <c r="D30" s="90"/>
      <c r="E30" s="90"/>
      <c r="F30" s="90"/>
      <c r="G30" s="90"/>
      <c r="H30" s="102">
        <f>I30*12</f>
        <v>2400</v>
      </c>
      <c r="I30" s="102">
        <v>200</v>
      </c>
      <c r="J30" s="90"/>
      <c r="K30" s="90"/>
      <c r="L30" s="90"/>
      <c r="M30" s="90"/>
      <c r="N30" s="90"/>
      <c r="O30" s="92"/>
      <c r="P30" s="64"/>
    </row>
    <row r="31" spans="2:16">
      <c r="B31" s="63"/>
      <c r="C31" s="89" t="s">
        <v>170</v>
      </c>
      <c r="D31" s="90"/>
      <c r="E31" s="90"/>
      <c r="F31" s="90"/>
      <c r="G31" s="90"/>
      <c r="H31" s="102">
        <f>I31*12</f>
        <v>1200</v>
      </c>
      <c r="I31" s="102">
        <v>100</v>
      </c>
      <c r="J31" s="90"/>
      <c r="K31" s="90" t="s">
        <v>171</v>
      </c>
      <c r="L31" s="90"/>
      <c r="M31" s="90"/>
      <c r="N31" s="90"/>
      <c r="O31" s="92"/>
      <c r="P31" s="64"/>
    </row>
    <row r="32" spans="2:16">
      <c r="B32" s="63"/>
      <c r="C32" s="89" t="s">
        <v>172</v>
      </c>
      <c r="D32" s="90"/>
      <c r="E32" s="90"/>
      <c r="F32" s="90"/>
      <c r="G32" s="90"/>
      <c r="H32" s="102">
        <f t="shared" ref="H32:H45" si="1">I32*12</f>
        <v>1200</v>
      </c>
      <c r="I32" s="102">
        <v>100</v>
      </c>
      <c r="J32" s="90"/>
      <c r="K32" s="90" t="s">
        <v>173</v>
      </c>
      <c r="L32" s="90"/>
      <c r="M32" s="90"/>
      <c r="N32" s="90"/>
      <c r="O32" s="92"/>
      <c r="P32" s="64"/>
    </row>
    <row r="33" spans="2:16">
      <c r="B33" s="63"/>
      <c r="C33" s="89" t="s">
        <v>174</v>
      </c>
      <c r="D33" s="90"/>
      <c r="E33" s="90"/>
      <c r="F33" s="90"/>
      <c r="G33" s="90"/>
      <c r="H33" s="102">
        <f>I33*12</f>
        <v>900</v>
      </c>
      <c r="I33" s="102">
        <v>75</v>
      </c>
      <c r="J33" s="90"/>
      <c r="K33" s="90"/>
      <c r="L33" s="90"/>
      <c r="M33" s="90"/>
      <c r="N33" s="90"/>
      <c r="O33" s="92"/>
      <c r="P33" s="64"/>
    </row>
    <row r="34" spans="2:16">
      <c r="B34" s="63"/>
      <c r="C34" s="89" t="s">
        <v>175</v>
      </c>
      <c r="D34" s="90"/>
      <c r="E34" s="90"/>
      <c r="F34" s="90"/>
      <c r="G34" s="90"/>
      <c r="H34" s="102">
        <f t="shared" si="1"/>
        <v>1800</v>
      </c>
      <c r="I34" s="102">
        <v>150</v>
      </c>
      <c r="J34" s="90"/>
      <c r="K34" s="90" t="s">
        <v>176</v>
      </c>
      <c r="L34" s="90"/>
      <c r="M34" s="90"/>
      <c r="N34" s="90"/>
      <c r="O34" s="92"/>
      <c r="P34" s="64"/>
    </row>
    <row r="35" spans="2:16">
      <c r="B35" s="63"/>
      <c r="C35" s="89" t="s">
        <v>177</v>
      </c>
      <c r="D35" s="90"/>
      <c r="E35" s="90"/>
      <c r="F35" s="90"/>
      <c r="G35" s="90"/>
      <c r="H35" s="102">
        <f t="shared" si="1"/>
        <v>300</v>
      </c>
      <c r="I35" s="102">
        <v>25</v>
      </c>
      <c r="J35" s="90"/>
      <c r="K35" s="90"/>
      <c r="L35" s="90"/>
      <c r="M35" s="90"/>
      <c r="N35" s="90"/>
      <c r="O35" s="92"/>
      <c r="P35" s="64"/>
    </row>
    <row r="36" spans="2:16">
      <c r="B36" s="63"/>
      <c r="C36" s="89" t="s">
        <v>178</v>
      </c>
      <c r="D36" s="90"/>
      <c r="E36" s="90"/>
      <c r="F36" s="90"/>
      <c r="G36" s="90"/>
      <c r="H36" s="102">
        <f>I36*12</f>
        <v>600</v>
      </c>
      <c r="I36" s="102">
        <v>50</v>
      </c>
      <c r="J36" s="90"/>
      <c r="K36" s="90"/>
      <c r="L36" s="90"/>
      <c r="M36" s="90"/>
      <c r="N36" s="90"/>
      <c r="O36" s="92"/>
      <c r="P36" s="64"/>
    </row>
    <row r="37" spans="2:16">
      <c r="B37" s="63"/>
      <c r="C37" s="89" t="s">
        <v>179</v>
      </c>
      <c r="D37" s="90"/>
      <c r="E37" s="90"/>
      <c r="F37" s="90"/>
      <c r="G37" s="90"/>
      <c r="H37" s="102">
        <f t="shared" si="1"/>
        <v>600</v>
      </c>
      <c r="I37" s="102">
        <v>50</v>
      </c>
      <c r="J37" s="90"/>
      <c r="K37" s="90" t="s">
        <v>180</v>
      </c>
      <c r="L37" s="90"/>
      <c r="M37" s="90"/>
      <c r="N37" s="90"/>
      <c r="O37" s="92"/>
      <c r="P37" s="64"/>
    </row>
    <row r="38" spans="2:16">
      <c r="B38" s="63"/>
      <c r="C38" s="89" t="s">
        <v>181</v>
      </c>
      <c r="D38" s="90"/>
      <c r="E38" s="90"/>
      <c r="F38" s="90"/>
      <c r="G38" s="90"/>
      <c r="H38" s="102">
        <f t="shared" si="1"/>
        <v>1944</v>
      </c>
      <c r="I38" s="102">
        <v>162</v>
      </c>
      <c r="J38" s="90"/>
      <c r="K38" s="90" t="s">
        <v>182</v>
      </c>
      <c r="L38" s="90"/>
      <c r="M38" s="90"/>
      <c r="N38" s="90"/>
      <c r="O38" s="92"/>
      <c r="P38" s="64"/>
    </row>
    <row r="39" spans="2:16">
      <c r="B39" s="63"/>
      <c r="C39" s="89" t="s">
        <v>183</v>
      </c>
      <c r="D39" s="90"/>
      <c r="E39" s="90"/>
      <c r="F39" s="90"/>
      <c r="G39" s="90"/>
      <c r="H39" s="102">
        <f t="shared" si="1"/>
        <v>960</v>
      </c>
      <c r="I39" s="102">
        <v>80</v>
      </c>
      <c r="J39" s="90"/>
      <c r="K39" s="90" t="s">
        <v>184</v>
      </c>
      <c r="L39" s="90"/>
      <c r="M39" s="90"/>
      <c r="N39" s="90"/>
      <c r="O39" s="92"/>
      <c r="P39" s="64"/>
    </row>
    <row r="40" spans="2:16">
      <c r="B40" s="63"/>
      <c r="C40" s="89" t="s">
        <v>185</v>
      </c>
      <c r="D40" s="90"/>
      <c r="E40" s="90"/>
      <c r="F40" s="90"/>
      <c r="G40" s="90"/>
      <c r="H40" s="102">
        <f t="shared" si="1"/>
        <v>1044</v>
      </c>
      <c r="I40" s="102">
        <v>87</v>
      </c>
      <c r="J40" s="90"/>
      <c r="K40" s="90" t="s">
        <v>186</v>
      </c>
      <c r="L40" s="90"/>
      <c r="M40" s="90"/>
      <c r="N40" s="90"/>
      <c r="O40" s="92"/>
      <c r="P40" s="64"/>
    </row>
    <row r="41" spans="2:16">
      <c r="B41" s="63"/>
      <c r="C41" s="89" t="s">
        <v>187</v>
      </c>
      <c r="D41" s="90"/>
      <c r="E41" s="90"/>
      <c r="F41" s="90"/>
      <c r="G41" s="90"/>
      <c r="H41" s="102">
        <f t="shared" si="1"/>
        <v>2244</v>
      </c>
      <c r="I41" s="102">
        <v>187</v>
      </c>
      <c r="J41" s="90"/>
      <c r="K41" s="90"/>
      <c r="L41" s="90"/>
      <c r="M41" s="90"/>
      <c r="N41" s="90"/>
      <c r="O41" s="92"/>
      <c r="P41" s="64"/>
    </row>
    <row r="42" spans="2:16">
      <c r="B42" s="63"/>
      <c r="C42" s="89" t="s">
        <v>188</v>
      </c>
      <c r="D42" s="90"/>
      <c r="E42" s="90"/>
      <c r="F42" s="90"/>
      <c r="G42" s="90"/>
      <c r="H42" s="102">
        <f>I42*12</f>
        <v>0</v>
      </c>
      <c r="I42" s="102">
        <v>0</v>
      </c>
      <c r="J42" s="90"/>
      <c r="K42" s="90"/>
      <c r="L42" s="90"/>
      <c r="M42" s="90"/>
      <c r="N42" s="90"/>
      <c r="O42" s="92"/>
      <c r="P42" s="64"/>
    </row>
    <row r="43" spans="2:16">
      <c r="B43" s="63"/>
      <c r="C43" s="89" t="s">
        <v>189</v>
      </c>
      <c r="D43" s="90"/>
      <c r="E43" s="90"/>
      <c r="F43" s="90"/>
      <c r="G43" s="90"/>
      <c r="H43" s="102">
        <f>I43*12</f>
        <v>0</v>
      </c>
      <c r="I43" s="102">
        <v>0</v>
      </c>
      <c r="J43" s="90"/>
      <c r="K43" s="90"/>
      <c r="L43" s="90"/>
      <c r="M43" s="90"/>
      <c r="N43" s="90"/>
      <c r="O43" s="92"/>
      <c r="P43" s="64"/>
    </row>
    <row r="44" spans="2:16" ht="16" thickBot="1">
      <c r="B44" s="63"/>
      <c r="C44" s="72" t="s">
        <v>10</v>
      </c>
      <c r="D44" s="73"/>
      <c r="E44" s="73"/>
      <c r="F44" s="73"/>
      <c r="G44" s="73"/>
      <c r="H44" s="103">
        <f t="shared" si="1"/>
        <v>1200</v>
      </c>
      <c r="I44" s="103">
        <v>100</v>
      </c>
      <c r="J44" s="73"/>
      <c r="K44" s="73"/>
      <c r="L44" s="73"/>
      <c r="M44" s="73"/>
      <c r="N44" s="73"/>
      <c r="O44" s="74"/>
      <c r="P44" s="64"/>
    </row>
    <row r="45" spans="2:16" ht="16" thickTop="1">
      <c r="B45" s="63"/>
      <c r="C45" s="93" t="s">
        <v>7</v>
      </c>
      <c r="D45" s="94"/>
      <c r="E45" s="94"/>
      <c r="F45" s="94"/>
      <c r="G45" s="94"/>
      <c r="H45" s="104">
        <f t="shared" si="1"/>
        <v>24192</v>
      </c>
      <c r="I45" s="104">
        <f>SUM(I29:I44)</f>
        <v>2016</v>
      </c>
      <c r="J45" s="94"/>
      <c r="K45" s="94"/>
      <c r="L45" s="94"/>
      <c r="M45" s="94"/>
      <c r="N45" s="94"/>
      <c r="O45" s="96"/>
      <c r="P45" s="64"/>
    </row>
    <row r="46" spans="2:16" ht="9" customHeight="1">
      <c r="B46" s="63"/>
      <c r="C46" s="73"/>
      <c r="D46" s="73"/>
      <c r="E46" s="73"/>
      <c r="F46" s="73"/>
      <c r="G46" s="73"/>
      <c r="H46" s="73"/>
      <c r="I46" s="73"/>
      <c r="J46" s="73"/>
      <c r="K46" s="73"/>
      <c r="L46" s="73"/>
      <c r="M46" s="73"/>
      <c r="N46" s="73"/>
      <c r="O46" s="73"/>
      <c r="P46" s="64"/>
    </row>
    <row r="47" spans="2:16">
      <c r="B47" s="63"/>
      <c r="C47" s="81" t="s">
        <v>190</v>
      </c>
      <c r="D47" s="82"/>
      <c r="E47" s="82"/>
      <c r="F47" s="82"/>
      <c r="G47" s="82"/>
      <c r="H47" s="83" t="s">
        <v>157</v>
      </c>
      <c r="I47" s="83" t="s">
        <v>158</v>
      </c>
      <c r="J47" s="82"/>
      <c r="K47" s="82" t="s">
        <v>159</v>
      </c>
      <c r="L47" s="82"/>
      <c r="M47" s="82"/>
      <c r="N47" s="82"/>
      <c r="O47" s="84"/>
      <c r="P47" s="64"/>
    </row>
    <row r="48" spans="2:16">
      <c r="B48" s="63"/>
      <c r="C48" s="85" t="s">
        <v>64</v>
      </c>
      <c r="D48" s="86"/>
      <c r="E48" s="86"/>
      <c r="F48" s="86"/>
      <c r="G48" s="86"/>
      <c r="H48" s="101">
        <f>12*I48</f>
        <v>33000</v>
      </c>
      <c r="I48" s="101">
        <f>I26</f>
        <v>2750</v>
      </c>
      <c r="J48" s="86"/>
      <c r="K48" s="86"/>
      <c r="L48" s="86"/>
      <c r="M48" s="86"/>
      <c r="N48" s="86"/>
      <c r="O48" s="88"/>
      <c r="P48" s="64"/>
    </row>
    <row r="49" spans="2:16" ht="16" thickBot="1">
      <c r="B49" s="63"/>
      <c r="C49" s="105" t="s">
        <v>65</v>
      </c>
      <c r="D49" s="106"/>
      <c r="E49" s="106"/>
      <c r="F49" s="106"/>
      <c r="G49" s="106"/>
      <c r="H49" s="107">
        <f>12*I49</f>
        <v>24192</v>
      </c>
      <c r="I49" s="107">
        <f>I45</f>
        <v>2016</v>
      </c>
      <c r="J49" s="106"/>
      <c r="K49" s="106"/>
      <c r="L49" s="106"/>
      <c r="M49" s="106"/>
      <c r="N49" s="106"/>
      <c r="O49" s="108"/>
      <c r="P49" s="64"/>
    </row>
    <row r="50" spans="2:16" ht="16" thickTop="1">
      <c r="B50" s="63"/>
      <c r="C50" s="93" t="s">
        <v>191</v>
      </c>
      <c r="D50" s="94"/>
      <c r="E50" s="94"/>
      <c r="F50" s="94"/>
      <c r="G50" s="94"/>
      <c r="H50" s="104">
        <f>12*I50</f>
        <v>8808</v>
      </c>
      <c r="I50" s="104">
        <f>I48-I49</f>
        <v>734</v>
      </c>
      <c r="J50" s="94"/>
      <c r="K50" s="94" t="s">
        <v>192</v>
      </c>
      <c r="L50" s="94"/>
      <c r="M50" s="94"/>
      <c r="N50" s="94"/>
      <c r="O50" s="96"/>
      <c r="P50" s="64"/>
    </row>
    <row r="51" spans="2:16">
      <c r="B51" s="109"/>
      <c r="C51" s="110"/>
      <c r="D51" s="110"/>
      <c r="E51" s="110"/>
      <c r="F51" s="110"/>
      <c r="G51" s="110"/>
      <c r="H51" s="111"/>
      <c r="I51" s="111"/>
      <c r="J51" s="110"/>
      <c r="K51" s="110"/>
      <c r="L51" s="110"/>
      <c r="M51" s="110"/>
      <c r="N51" s="110"/>
      <c r="O51" s="110"/>
      <c r="P51" s="112"/>
    </row>
    <row r="53" spans="2:16" ht="18">
      <c r="B53" s="137" t="s">
        <v>394</v>
      </c>
      <c r="P53" s="113"/>
    </row>
  </sheetData>
  <sheetProtection algorithmName="SHA-512" hashValue="WSMfxM0YFAZe4/PaY3PcIOtXADBJPMDkS8eBy24lI05gvi7avulNhUyztZQr6vxIVQOUx6dF1FBcx1GWCaYcWg==" saltValue="xKMpsDPRIlP2V4rOVHRudQ==" spinCount="100000" sheet="1" objects="1" scenarios="1" formatCells="0" formatColumns="0" insertRows="0"/>
  <mergeCells count="3">
    <mergeCell ref="C7:O7"/>
    <mergeCell ref="B1:F3"/>
    <mergeCell ref="G1:L3"/>
  </mergeCells>
  <hyperlinks>
    <hyperlink ref="B1:F3" location="Bankgespräch!A1" display="zurück zum Bankgespräch" xr:uid="{00000000-0004-0000-0A00-000000000000}"/>
    <hyperlink ref="B53" location="Deckblatt!A1" display="Keine Gewähr für die Richtigkeit der Angaben. Dieses Tool ersetzt keine fundierte Rechts-, Steuer- oder Finanzberatung. Mehr Details hier." xr:uid="{00000000-0004-0000-0A00-000001000000}"/>
  </hyperlinks>
  <pageMargins left="0.23622047244094491" right="0.23622047244094491" top="0.74803149606299213" bottom="0.74803149606299213" header="0.31496062992125984" footer="0.31496062992125984"/>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89999084444715716"/>
    <pageSetUpPr fitToPage="1"/>
  </sheetPr>
  <dimension ref="B1:T41"/>
  <sheetViews>
    <sheetView showGridLines="0" zoomScaleNormal="100" workbookViewId="0">
      <pane ySplit="4" topLeftCell="A5" activePane="bottomLeft" state="frozen"/>
      <selection pane="bottomLeft" activeCell="B1" sqref="B1:F3"/>
    </sheetView>
  </sheetViews>
  <sheetFormatPr baseColWidth="10" defaultColWidth="9.1640625" defaultRowHeight="15"/>
  <cols>
    <col min="1" max="1" width="9.1640625" style="33"/>
    <col min="2" max="2" width="2.5" style="33" customWidth="1"/>
    <col min="3" max="3" width="11" style="33" customWidth="1"/>
    <col min="4" max="6" width="9.1640625" style="33"/>
    <col min="7" max="7" width="5.33203125" style="33" customWidth="1"/>
    <col min="8" max="9" width="10.5" style="33" customWidth="1"/>
    <col min="10" max="10" width="5.5" style="33" customWidth="1"/>
    <col min="11" max="14" width="9.1640625" style="33"/>
    <col min="15" max="15" width="2.83203125" style="33" customWidth="1"/>
    <col min="16" max="16" width="2.5" style="33" customWidth="1"/>
    <col min="17" max="16384" width="9.1640625" style="33"/>
  </cols>
  <sheetData>
    <row r="1" spans="2:20" s="152" customFormat="1" ht="12.75" customHeight="1">
      <c r="B1" s="563" t="s">
        <v>385</v>
      </c>
      <c r="C1" s="563"/>
      <c r="D1" s="563"/>
      <c r="E1" s="563"/>
      <c r="F1" s="563"/>
      <c r="G1" s="435" t="s">
        <v>387</v>
      </c>
      <c r="H1" s="435"/>
      <c r="I1" s="435"/>
      <c r="J1" s="435"/>
      <c r="K1" s="435"/>
      <c r="L1" s="435"/>
      <c r="O1" s="245"/>
      <c r="S1" s="427"/>
      <c r="T1" s="426"/>
    </row>
    <row r="2" spans="2:20" s="152" customFormat="1" ht="15" customHeight="1">
      <c r="B2" s="563"/>
      <c r="C2" s="563"/>
      <c r="D2" s="563"/>
      <c r="E2" s="563"/>
      <c r="F2" s="563"/>
      <c r="G2" s="435"/>
      <c r="H2" s="435"/>
      <c r="I2" s="435"/>
      <c r="J2" s="435"/>
      <c r="K2" s="435"/>
      <c r="L2" s="435"/>
      <c r="O2" s="245"/>
      <c r="S2" s="427"/>
      <c r="T2" s="426"/>
    </row>
    <row r="3" spans="2:20" s="152" customFormat="1" ht="12.75" customHeight="1">
      <c r="B3" s="563"/>
      <c r="C3" s="563"/>
      <c r="D3" s="563"/>
      <c r="E3" s="563"/>
      <c r="F3" s="563"/>
      <c r="G3" s="435"/>
      <c r="H3" s="435"/>
      <c r="I3" s="435"/>
      <c r="J3" s="435"/>
      <c r="K3" s="435"/>
      <c r="L3" s="435"/>
      <c r="O3" s="245"/>
      <c r="S3" s="427"/>
      <c r="T3" s="426"/>
    </row>
    <row r="4" spans="2:20" s="6" customFormat="1" ht="18.75" customHeight="1">
      <c r="L4" s="5"/>
      <c r="M4" s="5"/>
      <c r="N4" s="5"/>
      <c r="O4" s="5"/>
    </row>
    <row r="6" spans="2:20" ht="7.5" customHeight="1">
      <c r="B6" s="114"/>
      <c r="C6" s="115"/>
      <c r="D6" s="115"/>
      <c r="E6" s="115"/>
      <c r="F6" s="115"/>
      <c r="G6" s="115"/>
      <c r="H6" s="115"/>
      <c r="I6" s="115"/>
      <c r="J6" s="115"/>
      <c r="K6" s="115"/>
      <c r="L6" s="115"/>
      <c r="M6" s="115"/>
      <c r="N6" s="115"/>
      <c r="O6" s="115"/>
      <c r="P6" s="116"/>
    </row>
    <row r="7" spans="2:20" ht="21">
      <c r="B7" s="117"/>
      <c r="C7" s="562" t="s">
        <v>193</v>
      </c>
      <c r="D7" s="562"/>
      <c r="E7" s="562"/>
      <c r="F7" s="562"/>
      <c r="G7" s="562"/>
      <c r="H7" s="562"/>
      <c r="I7" s="562"/>
      <c r="J7" s="562"/>
      <c r="K7" s="562"/>
      <c r="L7" s="562"/>
      <c r="M7" s="562"/>
      <c r="N7" s="562"/>
      <c r="O7" s="562"/>
      <c r="P7" s="118"/>
    </row>
    <row r="8" spans="2:20" ht="18">
      <c r="B8" s="117"/>
      <c r="C8" s="65" t="s">
        <v>142</v>
      </c>
      <c r="D8" s="119"/>
      <c r="E8" s="119"/>
      <c r="F8" s="119"/>
      <c r="G8" s="120"/>
      <c r="H8" s="119"/>
      <c r="I8" s="119"/>
      <c r="J8" s="119"/>
      <c r="K8" s="120"/>
      <c r="L8" s="120"/>
      <c r="M8" s="120"/>
      <c r="N8" s="120"/>
      <c r="O8" s="68" t="s">
        <v>143</v>
      </c>
      <c r="P8" s="118"/>
    </row>
    <row r="9" spans="2:20">
      <c r="B9" s="117"/>
      <c r="C9" s="120"/>
      <c r="D9" s="120"/>
      <c r="E9" s="120"/>
      <c r="F9" s="120"/>
      <c r="G9" s="120"/>
      <c r="H9" s="120"/>
      <c r="I9" s="120"/>
      <c r="J9" s="120"/>
      <c r="K9" s="120"/>
      <c r="L9" s="120"/>
      <c r="M9" s="120"/>
      <c r="N9" s="120"/>
      <c r="O9" s="120"/>
      <c r="P9" s="118"/>
    </row>
    <row r="10" spans="2:20">
      <c r="B10" s="117"/>
      <c r="C10" s="69" t="s">
        <v>144</v>
      </c>
      <c r="D10" s="70"/>
      <c r="E10" s="70"/>
      <c r="F10" s="70"/>
      <c r="G10" s="70"/>
      <c r="H10" s="70"/>
      <c r="I10" s="70"/>
      <c r="J10" s="70"/>
      <c r="K10" s="70"/>
      <c r="L10" s="70"/>
      <c r="M10" s="70"/>
      <c r="N10" s="70"/>
      <c r="O10" s="71"/>
      <c r="P10" s="118"/>
    </row>
    <row r="11" spans="2:20">
      <c r="B11" s="117"/>
      <c r="C11" s="72" t="s">
        <v>145</v>
      </c>
      <c r="D11" s="73" t="s">
        <v>142</v>
      </c>
      <c r="E11" s="73"/>
      <c r="F11" s="73"/>
      <c r="G11" s="73"/>
      <c r="H11" s="73"/>
      <c r="I11" s="73"/>
      <c r="J11" s="73"/>
      <c r="K11" s="73" t="s">
        <v>146</v>
      </c>
      <c r="L11" s="73"/>
      <c r="M11" s="73" t="s">
        <v>147</v>
      </c>
      <c r="N11" s="73"/>
      <c r="O11" s="74"/>
      <c r="P11" s="118"/>
    </row>
    <row r="12" spans="2:20">
      <c r="B12" s="117"/>
      <c r="C12" s="72" t="s">
        <v>148</v>
      </c>
      <c r="D12" s="73" t="s">
        <v>149</v>
      </c>
      <c r="E12" s="73"/>
      <c r="F12" s="73"/>
      <c r="G12" s="73"/>
      <c r="H12" s="73"/>
      <c r="I12" s="73"/>
      <c r="J12" s="73"/>
      <c r="K12" s="73" t="s">
        <v>150</v>
      </c>
      <c r="L12" s="73"/>
      <c r="M12" s="73" t="s">
        <v>151</v>
      </c>
      <c r="N12" s="73"/>
      <c r="O12" s="74"/>
      <c r="P12" s="118"/>
    </row>
    <row r="13" spans="2:20">
      <c r="B13" s="117"/>
      <c r="C13" s="75"/>
      <c r="D13" s="76" t="s">
        <v>152</v>
      </c>
      <c r="E13" s="76"/>
      <c r="F13" s="76"/>
      <c r="G13" s="76"/>
      <c r="H13" s="76"/>
      <c r="I13" s="76"/>
      <c r="J13" s="76"/>
      <c r="K13" s="76" t="s">
        <v>153</v>
      </c>
      <c r="L13" s="76"/>
      <c r="M13" s="76" t="s">
        <v>154</v>
      </c>
      <c r="N13" s="76"/>
      <c r="O13" s="77"/>
      <c r="P13" s="118"/>
    </row>
    <row r="14" spans="2:20">
      <c r="B14" s="117"/>
      <c r="C14" s="73"/>
      <c r="D14" s="73"/>
      <c r="E14" s="73"/>
      <c r="F14" s="73"/>
      <c r="G14" s="73"/>
      <c r="H14" s="73"/>
      <c r="I14" s="73"/>
      <c r="J14" s="73"/>
      <c r="K14" s="73"/>
      <c r="L14" s="73"/>
      <c r="M14" s="73"/>
      <c r="N14" s="73"/>
      <c r="O14" s="73"/>
      <c r="P14" s="118"/>
    </row>
    <row r="15" spans="2:20">
      <c r="B15" s="117"/>
      <c r="C15" s="78" t="s">
        <v>194</v>
      </c>
      <c r="D15" s="79"/>
      <c r="E15" s="79"/>
      <c r="F15" s="79"/>
      <c r="G15" s="79"/>
      <c r="H15" s="79"/>
      <c r="I15" s="79"/>
      <c r="J15" s="79"/>
      <c r="K15" s="79"/>
      <c r="L15" s="79"/>
      <c r="M15" s="79"/>
      <c r="N15" s="79"/>
      <c r="O15" s="80"/>
      <c r="P15" s="118"/>
    </row>
    <row r="16" spans="2:20" ht="9" customHeight="1">
      <c r="B16" s="117"/>
      <c r="C16" s="73"/>
      <c r="D16" s="73"/>
      <c r="E16" s="73"/>
      <c r="F16" s="73"/>
      <c r="G16" s="73"/>
      <c r="H16" s="73"/>
      <c r="I16" s="73"/>
      <c r="J16" s="73"/>
      <c r="K16" s="73"/>
      <c r="L16" s="73"/>
      <c r="M16" s="73"/>
      <c r="N16" s="73"/>
      <c r="O16" s="73"/>
      <c r="P16" s="118"/>
    </row>
    <row r="17" spans="2:16">
      <c r="B17" s="117"/>
      <c r="C17" s="81" t="s">
        <v>195</v>
      </c>
      <c r="D17" s="82"/>
      <c r="E17" s="82"/>
      <c r="F17" s="82"/>
      <c r="G17" s="82"/>
      <c r="H17" s="83" t="s">
        <v>196</v>
      </c>
      <c r="I17" s="121" t="s">
        <v>197</v>
      </c>
      <c r="J17" s="121"/>
      <c r="K17" s="82" t="s">
        <v>159</v>
      </c>
      <c r="L17" s="82"/>
      <c r="M17" s="82"/>
      <c r="N17" s="82"/>
      <c r="O17" s="84"/>
      <c r="P17" s="118"/>
    </row>
    <row r="18" spans="2:16">
      <c r="B18" s="117"/>
      <c r="C18" s="89" t="s">
        <v>198</v>
      </c>
      <c r="D18" s="90"/>
      <c r="E18" s="90"/>
      <c r="F18" s="86"/>
      <c r="G18" s="90"/>
      <c r="H18" s="102">
        <v>5100</v>
      </c>
      <c r="I18" s="122" t="s">
        <v>199</v>
      </c>
      <c r="J18" s="122"/>
      <c r="K18" s="90"/>
      <c r="L18" s="90"/>
      <c r="M18" s="90"/>
      <c r="N18" s="90"/>
      <c r="O18" s="92"/>
      <c r="P18" s="118"/>
    </row>
    <row r="19" spans="2:16">
      <c r="B19" s="117"/>
      <c r="C19" s="89" t="s">
        <v>200</v>
      </c>
      <c r="D19" s="90"/>
      <c r="E19" s="90"/>
      <c r="F19" s="86"/>
      <c r="G19" s="90"/>
      <c r="H19" s="102">
        <v>4200</v>
      </c>
      <c r="I19" s="122" t="s">
        <v>199</v>
      </c>
      <c r="J19" s="122"/>
      <c r="K19" s="90" t="s">
        <v>201</v>
      </c>
      <c r="L19" s="90"/>
      <c r="M19" s="90"/>
      <c r="N19" s="90"/>
      <c r="O19" s="92"/>
      <c r="P19" s="118"/>
    </row>
    <row r="20" spans="2:16">
      <c r="B20" s="117"/>
      <c r="C20" s="89" t="s">
        <v>202</v>
      </c>
      <c r="D20" s="90"/>
      <c r="E20" s="90"/>
      <c r="F20" s="86"/>
      <c r="G20" s="90"/>
      <c r="H20" s="102">
        <v>22000</v>
      </c>
      <c r="I20" s="122" t="s">
        <v>199</v>
      </c>
      <c r="J20" s="122"/>
      <c r="K20" s="90" t="s">
        <v>203</v>
      </c>
      <c r="L20" s="90"/>
      <c r="M20" s="90"/>
      <c r="N20" s="90"/>
      <c r="O20" s="92"/>
      <c r="P20" s="118"/>
    </row>
    <row r="21" spans="2:16">
      <c r="B21" s="117"/>
      <c r="C21" s="89" t="s">
        <v>204</v>
      </c>
      <c r="D21" s="90"/>
      <c r="E21" s="90"/>
      <c r="F21" s="86"/>
      <c r="G21" s="90"/>
      <c r="H21" s="102">
        <v>4500</v>
      </c>
      <c r="I21" s="122" t="s">
        <v>199</v>
      </c>
      <c r="J21" s="122"/>
      <c r="K21" s="90"/>
      <c r="L21" s="90"/>
      <c r="M21" s="90"/>
      <c r="N21" s="90"/>
      <c r="O21" s="92"/>
      <c r="P21" s="118"/>
    </row>
    <row r="22" spans="2:16">
      <c r="B22" s="117"/>
      <c r="C22" s="89" t="s">
        <v>205</v>
      </c>
      <c r="D22" s="90"/>
      <c r="E22" s="90"/>
      <c r="F22" s="86"/>
      <c r="G22" s="90"/>
      <c r="H22" s="102">
        <v>179000</v>
      </c>
      <c r="I22" s="122" t="s">
        <v>199</v>
      </c>
      <c r="J22" s="122"/>
      <c r="K22" s="90" t="s">
        <v>206</v>
      </c>
      <c r="L22" s="90"/>
      <c r="M22" s="90"/>
      <c r="N22" s="90"/>
      <c r="O22" s="92"/>
      <c r="P22" s="118"/>
    </row>
    <row r="23" spans="2:16">
      <c r="B23" s="117"/>
      <c r="C23" s="89" t="s">
        <v>207</v>
      </c>
      <c r="D23" s="90"/>
      <c r="E23" s="90"/>
      <c r="F23" s="86"/>
      <c r="G23" s="90"/>
      <c r="H23" s="102">
        <v>24000</v>
      </c>
      <c r="I23" s="122" t="s">
        <v>199</v>
      </c>
      <c r="J23" s="122"/>
      <c r="K23" s="90" t="s">
        <v>208</v>
      </c>
      <c r="L23" s="90"/>
      <c r="M23" s="90"/>
      <c r="N23" s="90"/>
      <c r="O23" s="92"/>
      <c r="P23" s="118"/>
    </row>
    <row r="24" spans="2:16" ht="16" thickBot="1">
      <c r="B24" s="117"/>
      <c r="C24" s="89" t="s">
        <v>209</v>
      </c>
      <c r="D24" s="90"/>
      <c r="E24" s="90"/>
      <c r="F24" s="86"/>
      <c r="G24" s="90"/>
      <c r="H24" s="102">
        <v>22000</v>
      </c>
      <c r="I24" s="122" t="s">
        <v>199</v>
      </c>
      <c r="J24" s="122"/>
      <c r="K24" s="86" t="s">
        <v>210</v>
      </c>
      <c r="L24" s="90"/>
      <c r="M24" s="90"/>
      <c r="N24" s="90"/>
      <c r="O24" s="92"/>
      <c r="P24" s="118"/>
    </row>
    <row r="25" spans="2:16" ht="16" thickTop="1">
      <c r="B25" s="117"/>
      <c r="C25" s="93" t="s">
        <v>7</v>
      </c>
      <c r="D25" s="94"/>
      <c r="E25" s="94"/>
      <c r="F25" s="94"/>
      <c r="G25" s="94"/>
      <c r="H25" s="104">
        <f>SUM(H18:H24)</f>
        <v>260800</v>
      </c>
      <c r="I25" s="104"/>
      <c r="J25" s="94"/>
      <c r="K25" s="94"/>
      <c r="L25" s="94"/>
      <c r="M25" s="94"/>
      <c r="N25" s="94"/>
      <c r="O25" s="96"/>
      <c r="P25" s="118"/>
    </row>
    <row r="26" spans="2:16">
      <c r="B26" s="117"/>
      <c r="C26" s="73"/>
      <c r="D26" s="73"/>
      <c r="E26" s="73"/>
      <c r="F26" s="73"/>
      <c r="G26" s="73"/>
      <c r="H26" s="73"/>
      <c r="I26" s="73"/>
      <c r="J26" s="73"/>
      <c r="K26" s="73"/>
      <c r="L26" s="73"/>
      <c r="M26" s="73"/>
      <c r="N26" s="73"/>
      <c r="O26" s="73"/>
      <c r="P26" s="118"/>
    </row>
    <row r="27" spans="2:16">
      <c r="B27" s="117"/>
      <c r="C27" s="97" t="s">
        <v>211</v>
      </c>
      <c r="D27" s="98"/>
      <c r="E27" s="98"/>
      <c r="F27" s="98"/>
      <c r="G27" s="98"/>
      <c r="H27" s="99" t="s">
        <v>212</v>
      </c>
      <c r="I27" s="99"/>
      <c r="J27" s="98"/>
      <c r="K27" s="98" t="s">
        <v>159</v>
      </c>
      <c r="L27" s="98"/>
      <c r="M27" s="98"/>
      <c r="N27" s="98"/>
      <c r="O27" s="100"/>
      <c r="P27" s="118"/>
    </row>
    <row r="28" spans="2:16">
      <c r="B28" s="117"/>
      <c r="C28" s="89" t="s">
        <v>213</v>
      </c>
      <c r="D28" s="90"/>
      <c r="E28" s="90"/>
      <c r="F28" s="90"/>
      <c r="G28" s="90"/>
      <c r="H28" s="102">
        <v>0</v>
      </c>
      <c r="I28" s="102"/>
      <c r="J28" s="90"/>
      <c r="K28" s="90" t="s">
        <v>214</v>
      </c>
      <c r="L28" s="90"/>
      <c r="M28" s="90"/>
      <c r="N28" s="90"/>
      <c r="O28" s="92"/>
      <c r="P28" s="118"/>
    </row>
    <row r="29" spans="2:16">
      <c r="B29" s="117"/>
      <c r="C29" s="89" t="s">
        <v>215</v>
      </c>
      <c r="D29" s="90"/>
      <c r="E29" s="90"/>
      <c r="F29" s="90"/>
      <c r="G29" s="90"/>
      <c r="H29" s="102">
        <v>16000</v>
      </c>
      <c r="I29" s="102"/>
      <c r="J29" s="90"/>
      <c r="K29" s="90" t="s">
        <v>216</v>
      </c>
      <c r="L29" s="90"/>
      <c r="M29" s="90"/>
      <c r="N29" s="90"/>
      <c r="O29" s="92"/>
      <c r="P29" s="118"/>
    </row>
    <row r="30" spans="2:16">
      <c r="B30" s="117"/>
      <c r="C30" s="89" t="s">
        <v>217</v>
      </c>
      <c r="D30" s="90"/>
      <c r="E30" s="90"/>
      <c r="F30" s="90"/>
      <c r="G30" s="90"/>
      <c r="H30" s="102">
        <v>122000</v>
      </c>
      <c r="I30" s="102"/>
      <c r="J30" s="90"/>
      <c r="K30" s="90" t="s">
        <v>206</v>
      </c>
      <c r="L30" s="90"/>
      <c r="M30" s="90"/>
      <c r="N30" s="90"/>
      <c r="O30" s="92"/>
      <c r="P30" s="118"/>
    </row>
    <row r="31" spans="2:16">
      <c r="B31" s="117"/>
      <c r="C31" s="89" t="s">
        <v>218</v>
      </c>
      <c r="D31" s="90"/>
      <c r="E31" s="90"/>
      <c r="F31" s="90"/>
      <c r="G31" s="90"/>
      <c r="H31" s="102">
        <v>0</v>
      </c>
      <c r="I31" s="102"/>
      <c r="J31" s="90"/>
      <c r="K31" s="90" t="s">
        <v>214</v>
      </c>
      <c r="L31" s="90"/>
      <c r="M31" s="90"/>
      <c r="N31" s="90"/>
      <c r="O31" s="92"/>
      <c r="P31" s="118"/>
    </row>
    <row r="32" spans="2:16" ht="16" thickBot="1">
      <c r="B32" s="117"/>
      <c r="C32" s="89" t="s">
        <v>219</v>
      </c>
      <c r="D32" s="90"/>
      <c r="E32" s="90"/>
      <c r="F32" s="90"/>
      <c r="G32" s="90"/>
      <c r="H32" s="102">
        <v>0</v>
      </c>
      <c r="I32" s="102"/>
      <c r="J32" s="90"/>
      <c r="K32" s="90" t="s">
        <v>214</v>
      </c>
      <c r="L32" s="90"/>
      <c r="M32" s="90"/>
      <c r="N32" s="90"/>
      <c r="O32" s="92"/>
      <c r="P32" s="118"/>
    </row>
    <row r="33" spans="2:16" ht="16" thickTop="1">
      <c r="B33" s="117"/>
      <c r="C33" s="93" t="s">
        <v>7</v>
      </c>
      <c r="D33" s="94"/>
      <c r="E33" s="94"/>
      <c r="F33" s="94"/>
      <c r="G33" s="94"/>
      <c r="H33" s="104">
        <f>SUM(H28:H32)</f>
        <v>138000</v>
      </c>
      <c r="I33" s="104"/>
      <c r="J33" s="94"/>
      <c r="K33" s="94"/>
      <c r="L33" s="94"/>
      <c r="M33" s="94"/>
      <c r="N33" s="94"/>
      <c r="O33" s="96"/>
      <c r="P33" s="118"/>
    </row>
    <row r="34" spans="2:16">
      <c r="B34" s="117"/>
      <c r="C34" s="73"/>
      <c r="D34" s="73"/>
      <c r="E34" s="73"/>
      <c r="F34" s="73"/>
      <c r="G34" s="73"/>
      <c r="H34" s="73"/>
      <c r="I34" s="73"/>
      <c r="J34" s="73"/>
      <c r="K34" s="73"/>
      <c r="L34" s="73"/>
      <c r="M34" s="73"/>
      <c r="N34" s="73"/>
      <c r="O34" s="73"/>
      <c r="P34" s="118"/>
    </row>
    <row r="35" spans="2:16">
      <c r="B35" s="117"/>
      <c r="C35" s="81" t="s">
        <v>193</v>
      </c>
      <c r="D35" s="82"/>
      <c r="E35" s="82"/>
      <c r="F35" s="82"/>
      <c r="G35" s="82"/>
      <c r="H35" s="83" t="s">
        <v>196</v>
      </c>
      <c r="I35" s="83"/>
      <c r="J35" s="82"/>
      <c r="K35" s="82" t="s">
        <v>159</v>
      </c>
      <c r="L35" s="82"/>
      <c r="M35" s="82"/>
      <c r="N35" s="82"/>
      <c r="O35" s="84"/>
      <c r="P35" s="118"/>
    </row>
    <row r="36" spans="2:16">
      <c r="B36" s="117"/>
      <c r="C36" s="89" t="s">
        <v>195</v>
      </c>
      <c r="D36" s="90"/>
      <c r="E36" s="90"/>
      <c r="F36" s="90"/>
      <c r="G36" s="90"/>
      <c r="H36" s="102">
        <f>H25</f>
        <v>260800</v>
      </c>
      <c r="I36" s="102"/>
      <c r="J36" s="90"/>
      <c r="K36" s="90"/>
      <c r="L36" s="90"/>
      <c r="M36" s="90"/>
      <c r="N36" s="90"/>
      <c r="O36" s="92"/>
      <c r="P36" s="118"/>
    </row>
    <row r="37" spans="2:16" ht="16" thickBot="1">
      <c r="B37" s="117"/>
      <c r="C37" s="89" t="s">
        <v>211</v>
      </c>
      <c r="D37" s="90"/>
      <c r="E37" s="90"/>
      <c r="F37" s="90"/>
      <c r="G37" s="90"/>
      <c r="H37" s="102">
        <f>-H33</f>
        <v>-138000</v>
      </c>
      <c r="I37" s="102"/>
      <c r="J37" s="90"/>
      <c r="K37" s="90"/>
      <c r="L37" s="90"/>
      <c r="M37" s="90"/>
      <c r="N37" s="90"/>
      <c r="O37" s="92"/>
      <c r="P37" s="118"/>
    </row>
    <row r="38" spans="2:16" ht="16" thickTop="1">
      <c r="B38" s="117"/>
      <c r="C38" s="93" t="s">
        <v>191</v>
      </c>
      <c r="D38" s="94"/>
      <c r="E38" s="94"/>
      <c r="F38" s="94"/>
      <c r="G38" s="94"/>
      <c r="H38" s="104">
        <f>SUM(H36:H37)</f>
        <v>122800</v>
      </c>
      <c r="I38" s="104"/>
      <c r="J38" s="94"/>
      <c r="K38" s="123" t="s">
        <v>55</v>
      </c>
      <c r="L38" s="94"/>
      <c r="M38" s="94"/>
      <c r="N38" s="94"/>
      <c r="O38" s="96"/>
      <c r="P38" s="118"/>
    </row>
    <row r="39" spans="2:16">
      <c r="B39" s="124"/>
      <c r="C39" s="125"/>
      <c r="D39" s="125"/>
      <c r="E39" s="125"/>
      <c r="F39" s="125"/>
      <c r="G39" s="125"/>
      <c r="H39" s="126"/>
      <c r="I39" s="126"/>
      <c r="J39" s="125"/>
      <c r="K39" s="125"/>
      <c r="L39" s="125"/>
      <c r="M39" s="125"/>
      <c r="N39" s="125"/>
      <c r="O39" s="125"/>
      <c r="P39" s="127"/>
    </row>
    <row r="41" spans="2:16" ht="18">
      <c r="B41" s="137" t="s">
        <v>394</v>
      </c>
      <c r="P41" s="113"/>
    </row>
  </sheetData>
  <sheetProtection algorithmName="SHA-512" hashValue="VEOy3JmTbACnvS02SYko8hygI/QGO3Of7Wy6HojEVd+K/6FGT/xFVw/56j1/OIe+vtiSyU7IAbbxLMQjkaAR3Q==" saltValue="ibgZqs7HYxqSTZOShksn3A==" spinCount="100000" sheet="1" objects="1" scenarios="1" formatCells="0" formatColumns="0" insertRows="0"/>
  <mergeCells count="5">
    <mergeCell ref="S1:S3"/>
    <mergeCell ref="T1:T3"/>
    <mergeCell ref="C7:O7"/>
    <mergeCell ref="B1:F3"/>
    <mergeCell ref="G1:L3"/>
  </mergeCells>
  <hyperlinks>
    <hyperlink ref="B1:F3" location="Bankgespräch!A1" display="zurück zum Bankgespräch" xr:uid="{00000000-0004-0000-0B00-000000000000}"/>
    <hyperlink ref="B41" location="Deckblatt!A1" display="Keine Gewähr für die Richtigkeit der Angaben. Dieses Tool ersetzt keine fundierte Rechts-, Steuer- oder Finanzberatung. Mehr Details hier." xr:uid="{00000000-0004-0000-0B00-000001000000}"/>
  </hyperlinks>
  <pageMargins left="0.23622047244094491" right="0.23622047244094491" top="0.74803149606299213" bottom="0.74803149606299213" header="0.31496062992125984" footer="0.31496062992125984"/>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12</vt:i4>
      </vt:variant>
      <vt:variant>
        <vt:lpstr>Benannte Bereiche</vt:lpstr>
      </vt:variant>
      <vt:variant>
        <vt:i4>15</vt:i4>
      </vt:variant>
    </vt:vector>
  </HeadingPairs>
  <TitlesOfParts>
    <vt:vector size="27" baseType="lpstr">
      <vt:lpstr>Deckblatt</vt:lpstr>
      <vt:lpstr>Cockpit</vt:lpstr>
      <vt:lpstr>Bankgespräch</vt:lpstr>
      <vt:lpstr>Miete, Cashflow, Steuern</vt:lpstr>
      <vt:lpstr>Wert, AfA, Darlehen</vt:lpstr>
      <vt:lpstr>Szenarien</vt:lpstr>
      <vt:lpstr>Diagramme</vt:lpstr>
      <vt:lpstr>MFH-Kalkulator</vt:lpstr>
      <vt:lpstr>Sanierungsplaner</vt:lpstr>
      <vt:lpstr>Konfiguration</vt:lpstr>
      <vt:lpstr>Haushaltsrechnung</vt:lpstr>
      <vt:lpstr>Vermögensaufstellung</vt:lpstr>
      <vt:lpstr>Bankgespräch!Druckbereich</vt:lpstr>
      <vt:lpstr>Cockpit!Druckbereich</vt:lpstr>
      <vt:lpstr>Deckblatt!Druckbereich</vt:lpstr>
      <vt:lpstr>Diagramme!Druckbereich</vt:lpstr>
      <vt:lpstr>Haushaltsrechnung!Druckbereich</vt:lpstr>
      <vt:lpstr>Konfiguration!Druckbereich</vt:lpstr>
      <vt:lpstr>'MFH-Kalkulator'!Druckbereich</vt:lpstr>
      <vt:lpstr>'Miete, Cashflow, Steuern'!Druckbereich</vt:lpstr>
      <vt:lpstr>Sanierungsplaner!Druckbereich</vt:lpstr>
      <vt:lpstr>Szenarien!Druckbereich</vt:lpstr>
      <vt:lpstr>Vermögensaufstellung!Druckbereich</vt:lpstr>
      <vt:lpstr>'Wert, AfA, Darlehen'!Druckbereich</vt:lpstr>
      <vt:lpstr>'MFH-Kalkulator'!Drucktitel</vt:lpstr>
      <vt:lpstr>'Miete, Cashflow, Steuern'!Drucktitel</vt:lpstr>
      <vt:lpstr>'Wert, AfA, Darlehen'!Drucktitel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2024-12-10T08:41:52Z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d1c7476-f302-47ca-97a0-972f32671471_Enabled">
    <vt:lpwstr>true</vt:lpwstr>
  </property>
  <property fmtid="{D5CDD505-2E9C-101B-9397-08002B2CF9AE}" pid="3" name="MSIP_Label_2d1c7476-f302-47ca-97a0-972f32671471_SetDate">
    <vt:lpwstr>2022-08-18T16:03:24Z</vt:lpwstr>
  </property>
  <property fmtid="{D5CDD505-2E9C-101B-9397-08002B2CF9AE}" pid="4" name="MSIP_Label_2d1c7476-f302-47ca-97a0-972f32671471_Method">
    <vt:lpwstr>Standard</vt:lpwstr>
  </property>
  <property fmtid="{D5CDD505-2E9C-101B-9397-08002B2CF9AE}" pid="5" name="MSIP_Label_2d1c7476-f302-47ca-97a0-972f32671471_Name">
    <vt:lpwstr>Internal</vt:lpwstr>
  </property>
  <property fmtid="{D5CDD505-2E9C-101B-9397-08002B2CF9AE}" pid="6" name="MSIP_Label_2d1c7476-f302-47ca-97a0-972f32671471_SiteId">
    <vt:lpwstr>72e15514-5be9-46a8-8b0b-af9b1b77b3b8</vt:lpwstr>
  </property>
  <property fmtid="{D5CDD505-2E9C-101B-9397-08002B2CF9AE}" pid="7" name="MSIP_Label_2d1c7476-f302-47ca-97a0-972f32671471_ActionId">
    <vt:lpwstr>3e7e1509-167c-4c95-be01-556a87a3d144</vt:lpwstr>
  </property>
  <property fmtid="{D5CDD505-2E9C-101B-9397-08002B2CF9AE}" pid="8" name="MSIP_Label_2d1c7476-f302-47ca-97a0-972f32671471_ContentBits">
    <vt:lpwstr>0</vt:lpwstr>
  </property>
</Properties>
</file>